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Февраль/"/>
    </mc:Choice>
  </mc:AlternateContent>
  <xr:revisionPtr revIDLastSave="0" documentId="13_ncr:1_{1765A4B0-4860-824D-95AA-55DB003DDFF3}" xr6:coauthVersionLast="45" xr6:coauthVersionMax="45" xr10:uidLastSave="{00000000-0000-0000-0000-000000000000}"/>
  <bookViews>
    <workbookView xWindow="480" yWindow="460" windowWidth="28280" windowHeight="15440" firstSheet="1" activeTab="5" xr2:uid="{00000000-000D-0000-FFFF-FFFF00000000}"/>
  </bookViews>
  <sheets>
    <sheet name="WRPF Двоеборье без экипировки" sheetId="5" r:id="rId1"/>
    <sheet name="WRPF Жим лежа без экипировки" sheetId="6" r:id="rId2"/>
    <sheet name="WEPF Жим софт однопетельная" sheetId="8" r:id="rId3"/>
    <sheet name="WEPF Жим софт многопетельная" sheetId="9" r:id="rId4"/>
    <sheet name="WRPF Становая тяга" sheetId="7" r:id="rId5"/>
    <sheet name="WRPF Строгий подъем на бицепс" sheetId="11" r:id="rId6"/>
  </sheets>
  <definedNames>
    <definedName name="_FilterDatabase" localSheetId="0" hidden="1">'WRPF Двоеборье без экипировки'!#REF!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6" i="5" l="1"/>
  <c r="O36" i="5"/>
  <c r="P33" i="5"/>
  <c r="O33" i="5"/>
  <c r="P32" i="5"/>
  <c r="O32" i="5"/>
  <c r="P31" i="5"/>
  <c r="O31" i="5"/>
  <c r="P28" i="5"/>
  <c r="O28" i="5"/>
  <c r="P27" i="5"/>
  <c r="O27" i="5"/>
  <c r="P24" i="5"/>
  <c r="O24" i="5"/>
  <c r="P21" i="5"/>
  <c r="O21" i="5"/>
  <c r="P18" i="5"/>
  <c r="O18" i="5"/>
  <c r="P15" i="5"/>
  <c r="O15" i="5"/>
  <c r="P14" i="5"/>
  <c r="O14" i="5"/>
  <c r="P11" i="5"/>
  <c r="O11" i="5"/>
  <c r="P8" i="5"/>
  <c r="O8" i="5"/>
  <c r="P7" i="5"/>
  <c r="O7" i="5"/>
  <c r="P6" i="5"/>
  <c r="O6" i="5"/>
  <c r="L19" i="11" l="1"/>
  <c r="K19" i="11"/>
  <c r="L16" i="11"/>
  <c r="K16" i="11"/>
  <c r="L15" i="11"/>
  <c r="K15" i="11"/>
  <c r="L14" i="11"/>
  <c r="K14" i="11"/>
  <c r="L11" i="11"/>
  <c r="K11" i="11"/>
  <c r="L10" i="11"/>
  <c r="K10" i="11"/>
  <c r="L9" i="11"/>
  <c r="K9" i="11"/>
  <c r="L6" i="11"/>
  <c r="K6" i="11"/>
  <c r="L6" i="9" l="1"/>
  <c r="K6" i="9"/>
  <c r="L24" i="8" l="1"/>
  <c r="K24" i="8"/>
  <c r="L21" i="8"/>
  <c r="K21" i="8"/>
  <c r="L20" i="8"/>
  <c r="K20" i="8"/>
  <c r="L17" i="8"/>
  <c r="K17" i="8"/>
  <c r="L14" i="8"/>
  <c r="K14" i="8"/>
  <c r="L13" i="8"/>
  <c r="K13" i="8"/>
  <c r="L12" i="8"/>
  <c r="K12" i="8"/>
  <c r="L9" i="8"/>
  <c r="L6" i="8"/>
  <c r="K6" i="8"/>
  <c r="L57" i="7" l="1"/>
  <c r="K57" i="7"/>
  <c r="L54" i="7"/>
  <c r="K54" i="7"/>
  <c r="L51" i="7"/>
  <c r="K51" i="7"/>
  <c r="L48" i="7"/>
  <c r="K48" i="7"/>
  <c r="L47" i="7"/>
  <c r="K47" i="7"/>
  <c r="L46" i="7"/>
  <c r="K46" i="7"/>
  <c r="L45" i="7"/>
  <c r="K45" i="7"/>
  <c r="L42" i="7"/>
  <c r="K42" i="7"/>
  <c r="L41" i="7"/>
  <c r="K41" i="7"/>
  <c r="L40" i="7"/>
  <c r="K40" i="7"/>
  <c r="L39" i="7"/>
  <c r="K39" i="7"/>
  <c r="L38" i="7"/>
  <c r="K38" i="7"/>
  <c r="L35" i="7"/>
  <c r="K35" i="7"/>
  <c r="L34" i="7"/>
  <c r="K34" i="7"/>
  <c r="L33" i="7"/>
  <c r="K33" i="7"/>
  <c r="L30" i="7"/>
  <c r="K30" i="7"/>
  <c r="L29" i="7"/>
  <c r="K29" i="7"/>
  <c r="L26" i="7"/>
  <c r="K26" i="7"/>
  <c r="L23" i="7"/>
  <c r="K23" i="7"/>
  <c r="L22" i="7"/>
  <c r="K22" i="7"/>
  <c r="L21" i="7"/>
  <c r="K21" i="7"/>
  <c r="L20" i="7"/>
  <c r="K20" i="7"/>
  <c r="L17" i="7"/>
  <c r="K17" i="7"/>
  <c r="L16" i="7"/>
  <c r="K16" i="7"/>
  <c r="L13" i="7"/>
  <c r="K13" i="7"/>
  <c r="L10" i="7"/>
  <c r="K10" i="7"/>
  <c r="L7" i="7"/>
  <c r="K7" i="7"/>
  <c r="L6" i="7"/>
  <c r="K6" i="7"/>
  <c r="L71" i="6" l="1"/>
  <c r="K71" i="6"/>
  <c r="L70" i="6"/>
  <c r="K70" i="6"/>
  <c r="L69" i="6"/>
  <c r="K69" i="6"/>
  <c r="L66" i="6"/>
  <c r="K66" i="6"/>
  <c r="L65" i="6"/>
  <c r="K65" i="6"/>
  <c r="L62" i="6"/>
  <c r="K62" i="6"/>
  <c r="L61" i="6"/>
  <c r="K61" i="6"/>
  <c r="L60" i="6"/>
  <c r="K60" i="6"/>
  <c r="L59" i="6"/>
  <c r="K59" i="6"/>
  <c r="L58" i="6"/>
  <c r="K58" i="6"/>
  <c r="L57" i="6"/>
  <c r="K57" i="6"/>
  <c r="L56" i="6"/>
  <c r="K56" i="6"/>
  <c r="L55" i="6"/>
  <c r="K55" i="6"/>
  <c r="L54" i="6"/>
  <c r="K54" i="6"/>
  <c r="L53" i="6"/>
  <c r="K53" i="6"/>
  <c r="L50" i="6"/>
  <c r="L49" i="6"/>
  <c r="K49" i="6"/>
  <c r="L48" i="6"/>
  <c r="K48" i="6"/>
  <c r="L47" i="6"/>
  <c r="K47" i="6"/>
  <c r="L46" i="6"/>
  <c r="K46" i="6"/>
  <c r="L45" i="6"/>
  <c r="K45" i="6"/>
  <c r="L44" i="6"/>
  <c r="K44" i="6"/>
  <c r="L41" i="6"/>
  <c r="K41" i="6"/>
  <c r="L40" i="6"/>
  <c r="K40" i="6"/>
  <c r="L39" i="6"/>
  <c r="K39" i="6"/>
  <c r="L38" i="6"/>
  <c r="K38" i="6"/>
  <c r="L37" i="6"/>
  <c r="K37" i="6"/>
  <c r="L34" i="6"/>
  <c r="K34" i="6"/>
  <c r="L31" i="6"/>
  <c r="K31" i="6"/>
  <c r="L28" i="6"/>
  <c r="K28" i="6"/>
  <c r="L25" i="6"/>
  <c r="K25" i="6"/>
  <c r="L22" i="6"/>
  <c r="K22" i="6"/>
  <c r="L21" i="6"/>
  <c r="K21" i="6"/>
  <c r="L18" i="6"/>
  <c r="K18" i="6"/>
  <c r="L15" i="6"/>
  <c r="K15" i="6"/>
  <c r="L14" i="6"/>
  <c r="K14" i="6"/>
  <c r="L11" i="6"/>
  <c r="K11" i="6"/>
  <c r="L8" i="6"/>
  <c r="K8" i="6"/>
  <c r="L7" i="6"/>
  <c r="K7" i="6"/>
  <c r="L6" i="6"/>
  <c r="K6" i="6"/>
</calcChain>
</file>

<file path=xl/sharedStrings.xml><?xml version="1.0" encoding="utf-8"?>
<sst xmlns="http://schemas.openxmlformats.org/spreadsheetml/2006/main" count="1391" uniqueCount="412">
  <si>
    <t>ФИО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</si>
  <si>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</si>
  <si>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</si>
  <si>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</si>
  <si>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</si>
  <si>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</si>
  <si>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Собственный 
вес</t>
  </si>
  <si>
    <t>Жим лёжа</t>
  </si>
  <si>
    <t>Становая тяга</t>
  </si>
  <si>
    <t>ВЕСОВАЯ КАТЕГОРИЯ   44</t>
  </si>
  <si>
    <t>Курзова Анастасия</t>
  </si>
  <si>
    <t>Девушки 14-16 (30.01.2008)/13</t>
  </si>
  <si>
    <t>40,10</t>
  </si>
  <si>
    <t xml:space="preserve">Искитим/Новосибирская область </t>
  </si>
  <si>
    <t>25,0</t>
  </si>
  <si>
    <t>27,5</t>
  </si>
  <si>
    <t>55,0</t>
  </si>
  <si>
    <t>60,0</t>
  </si>
  <si>
    <t>65,0</t>
  </si>
  <si>
    <t>Павлова Софья</t>
  </si>
  <si>
    <t>Девушки 14-16 (01.11.2008)/12</t>
  </si>
  <si>
    <t>44,00</t>
  </si>
  <si>
    <t>30,0</t>
  </si>
  <si>
    <t>62,5</t>
  </si>
  <si>
    <t>Месеча Людмила</t>
  </si>
  <si>
    <t>Открытая (20.05.1994)/26</t>
  </si>
  <si>
    <t>50,0</t>
  </si>
  <si>
    <t>52,5</t>
  </si>
  <si>
    <t>90,0</t>
  </si>
  <si>
    <t>100,0</t>
  </si>
  <si>
    <t>105,0</t>
  </si>
  <si>
    <t>ВЕСОВАЯ КАТЕГОРИЯ   56</t>
  </si>
  <si>
    <t>Содоль Алина</t>
  </si>
  <si>
    <t>Юниорки (07.02.2001)/20</t>
  </si>
  <si>
    <t>54,50</t>
  </si>
  <si>
    <t>47,5</t>
  </si>
  <si>
    <t>110,0</t>
  </si>
  <si>
    <t>ВЕСОВАЯ КАТЕГОРИЯ   67.5</t>
  </si>
  <si>
    <t>Удалая Елена</t>
  </si>
  <si>
    <t>Открытая (26.12.1992)/28</t>
  </si>
  <si>
    <t>60,90</t>
  </si>
  <si>
    <t>35,0</t>
  </si>
  <si>
    <t>40,0</t>
  </si>
  <si>
    <t>80,0</t>
  </si>
  <si>
    <t>85,0</t>
  </si>
  <si>
    <t>Пахорукова Анна</t>
  </si>
  <si>
    <t>Мастера 40-49 (26.06.1979)/41</t>
  </si>
  <si>
    <t>61,90</t>
  </si>
  <si>
    <t>67,5</t>
  </si>
  <si>
    <t>70,0</t>
  </si>
  <si>
    <t>120,0</t>
  </si>
  <si>
    <t>125,0</t>
  </si>
  <si>
    <t>127,5</t>
  </si>
  <si>
    <t>ВЕСОВАЯ КАТЕГОРИЯ   75</t>
  </si>
  <si>
    <t>Чудная Оксана</t>
  </si>
  <si>
    <t>Мастера 40-49 (30.05.1977)/43</t>
  </si>
  <si>
    <t>68,10</t>
  </si>
  <si>
    <t>57,5</t>
  </si>
  <si>
    <t>115,0</t>
  </si>
  <si>
    <t>130,0</t>
  </si>
  <si>
    <t>ВЕСОВАЯ КАТЕГОРИЯ   52</t>
  </si>
  <si>
    <t>Егоров Дмитрий</t>
  </si>
  <si>
    <t>Юноши 14-16 (04.09.2006)/14</t>
  </si>
  <si>
    <t>47,20</t>
  </si>
  <si>
    <t>45,0</t>
  </si>
  <si>
    <t>Ливерко Владимир</t>
  </si>
  <si>
    <t>Открытая (15.04.1991)/29</t>
  </si>
  <si>
    <t>64,50</t>
  </si>
  <si>
    <t>95,0</t>
  </si>
  <si>
    <t>150,0</t>
  </si>
  <si>
    <t>155,0</t>
  </si>
  <si>
    <t>160,0</t>
  </si>
  <si>
    <t>ВЕСОВАЯ КАТЕГОРИЯ   82.5</t>
  </si>
  <si>
    <t>Князев Павел</t>
  </si>
  <si>
    <t>Юноши 17-19 (14.01.2004)/17</t>
  </si>
  <si>
    <t>82,40</t>
  </si>
  <si>
    <t>220,0</t>
  </si>
  <si>
    <t>230,0</t>
  </si>
  <si>
    <t>240,0</t>
  </si>
  <si>
    <t>Колпаков Владислав</t>
  </si>
  <si>
    <t>Открытая (28.02.1995)/25</t>
  </si>
  <si>
    <t>81,70</t>
  </si>
  <si>
    <t>170,0</t>
  </si>
  <si>
    <t>180,0</t>
  </si>
  <si>
    <t>187,5</t>
  </si>
  <si>
    <t>ВЕСОВАЯ КАТЕГОРИЯ   90</t>
  </si>
  <si>
    <t>Хлопов Артем</t>
  </si>
  <si>
    <t>Юноши 14-16 (10.09.2006)/14</t>
  </si>
  <si>
    <t>85,10</t>
  </si>
  <si>
    <t>Мосенко Андрей</t>
  </si>
  <si>
    <t>Открытая (09.09.1981)/39</t>
  </si>
  <si>
    <t>90,00</t>
  </si>
  <si>
    <t>132,5</t>
  </si>
  <si>
    <t>185,0</t>
  </si>
  <si>
    <t>202,5</t>
  </si>
  <si>
    <t>215,0</t>
  </si>
  <si>
    <t>Горлов Роман</t>
  </si>
  <si>
    <t>Открытая (05.04.1981)/39</t>
  </si>
  <si>
    <t>88,00</t>
  </si>
  <si>
    <t>135,0</t>
  </si>
  <si>
    <t>190,0</t>
  </si>
  <si>
    <t>200,0</t>
  </si>
  <si>
    <t>205,0</t>
  </si>
  <si>
    <t>ВЕСОВАЯ КАТЕГОРИЯ   125</t>
  </si>
  <si>
    <t>Малахов Максим</t>
  </si>
  <si>
    <t>Открытая (10.12.1985)/35</t>
  </si>
  <si>
    <t>115,90</t>
  </si>
  <si>
    <t>140,0</t>
  </si>
  <si>
    <t>152,5</t>
  </si>
  <si>
    <t>250,0</t>
  </si>
  <si>
    <t xml:space="preserve">Абсолютный зачёт </t>
  </si>
  <si>
    <t xml:space="preserve">ФИО </t>
  </si>
  <si>
    <t xml:space="preserve">Возрастная группа </t>
  </si>
  <si>
    <t xml:space="preserve">Wilks </t>
  </si>
  <si>
    <t xml:space="preserve">Юноши 14-16 </t>
  </si>
  <si>
    <t xml:space="preserve">Открытая </t>
  </si>
  <si>
    <t xml:space="preserve">Мужчины </t>
  </si>
  <si>
    <t xml:space="preserve">Юноши </t>
  </si>
  <si>
    <t xml:space="preserve">Юноши 17-19 </t>
  </si>
  <si>
    <t>82.5</t>
  </si>
  <si>
    <t>52</t>
  </si>
  <si>
    <t>90</t>
  </si>
  <si>
    <t>125</t>
  </si>
  <si>
    <t>1</t>
  </si>
  <si>
    <t>2</t>
  </si>
  <si>
    <t/>
  </si>
  <si>
    <t>Вишняк А.</t>
  </si>
  <si>
    <t>Свиридов В.</t>
  </si>
  <si>
    <t>Икрянников Е.</t>
  </si>
  <si>
    <t>Быховец А.</t>
  </si>
  <si>
    <t>Левченко Ю.</t>
  </si>
  <si>
    <t>Новосибирск/Новосибирская область</t>
  </si>
  <si>
    <t>Результат</t>
  </si>
  <si>
    <t>Капустина Ульяна</t>
  </si>
  <si>
    <t>Открытая (14.04.1987)/33</t>
  </si>
  <si>
    <t>37,5</t>
  </si>
  <si>
    <t>Сорокопуд Виктория</t>
  </si>
  <si>
    <t>Открытая (01.03.1996)/24</t>
  </si>
  <si>
    <t>52,00</t>
  </si>
  <si>
    <t>Шамарова Анастасия</t>
  </si>
  <si>
    <t>Юниорки (15.01.2001)/20</t>
  </si>
  <si>
    <t>54,60</t>
  </si>
  <si>
    <t>Сердюк Татьяна</t>
  </si>
  <si>
    <t>Открытая (27.02.1998)/22</t>
  </si>
  <si>
    <t>53,80</t>
  </si>
  <si>
    <t>ВЕСОВАЯ КАТЕГОРИЯ   60</t>
  </si>
  <si>
    <t>Белова Елена</t>
  </si>
  <si>
    <t>Мастера 50-59 (12.03.1966)/54</t>
  </si>
  <si>
    <t>59,20</t>
  </si>
  <si>
    <t xml:space="preserve">Сокушев В </t>
  </si>
  <si>
    <t>Открытая (26.06.1979)/41</t>
  </si>
  <si>
    <t>Малахова Анна</t>
  </si>
  <si>
    <t>Открытая (29.12.1992)/28</t>
  </si>
  <si>
    <t>76,70</t>
  </si>
  <si>
    <t>Моисеев Кирилл</t>
  </si>
  <si>
    <t>Юноши 17-19 (10.11.2002)/18</t>
  </si>
  <si>
    <t>57,90</t>
  </si>
  <si>
    <t xml:space="preserve">Бердск/Новосибирская область </t>
  </si>
  <si>
    <t>Аксенов Владислав</t>
  </si>
  <si>
    <t>Открытая (25.01.1985)/36</t>
  </si>
  <si>
    <t>66,80</t>
  </si>
  <si>
    <t xml:space="preserve">Кольцово/Новосибирская область </t>
  </si>
  <si>
    <t>75,0</t>
  </si>
  <si>
    <t>Высоцкий Алексей</t>
  </si>
  <si>
    <t>Юноши 14-16 (05.12.2005)/15</t>
  </si>
  <si>
    <t>70,10</t>
  </si>
  <si>
    <t>Якушенко Станислав</t>
  </si>
  <si>
    <t>Открытая (01.09.1985)/35</t>
  </si>
  <si>
    <t>67,60</t>
  </si>
  <si>
    <t>Бурдуковский Алексей</t>
  </si>
  <si>
    <t>Открытая (05.01.1991)/30</t>
  </si>
  <si>
    <t>74,40</t>
  </si>
  <si>
    <t xml:space="preserve">Ангарск/Иркутская область </t>
  </si>
  <si>
    <t>3</t>
  </si>
  <si>
    <t>Красман Дмитрий</t>
  </si>
  <si>
    <t>Открытая (06.01.1992)/29</t>
  </si>
  <si>
    <t>74,90</t>
  </si>
  <si>
    <t xml:space="preserve">Новосибирск/Новосибирская область </t>
  </si>
  <si>
    <t>4</t>
  </si>
  <si>
    <t>Быков Егор</t>
  </si>
  <si>
    <t>Открытая (11.05.1989)/31</t>
  </si>
  <si>
    <t>68,30</t>
  </si>
  <si>
    <t>Александров Леонид</t>
  </si>
  <si>
    <t>Открытая (15.07.1971)/49</t>
  </si>
  <si>
    <t>81,00</t>
  </si>
  <si>
    <t>Нестеров Михаил</t>
  </si>
  <si>
    <t>Открытая (28.07.1980)/40</t>
  </si>
  <si>
    <t>81,60</t>
  </si>
  <si>
    <t>Мартынов Александр</t>
  </si>
  <si>
    <t>Открытая (07.03.1985)/35</t>
  </si>
  <si>
    <t>77,30</t>
  </si>
  <si>
    <t>Огнев Алексей</t>
  </si>
  <si>
    <t>Открытая (04.05.1988)/32</t>
  </si>
  <si>
    <t>82,30</t>
  </si>
  <si>
    <t>5</t>
  </si>
  <si>
    <t>Трубицын Никита</t>
  </si>
  <si>
    <t>Открытая (05.07.1988)/32</t>
  </si>
  <si>
    <t>77,00</t>
  </si>
  <si>
    <t>6</t>
  </si>
  <si>
    <t>Федосеев Сергей</t>
  </si>
  <si>
    <t>Открытая (18.01.1982)/39</t>
  </si>
  <si>
    <t>82,50</t>
  </si>
  <si>
    <t>-</t>
  </si>
  <si>
    <t>Кувшинский Константин</t>
  </si>
  <si>
    <t>Открытая (04.09.1990)/30</t>
  </si>
  <si>
    <t>Александр Никитин</t>
  </si>
  <si>
    <t>Юноши 17-19 (13.10.2002)/18</t>
  </si>
  <si>
    <t>89,30</t>
  </si>
  <si>
    <t>Романов Денис</t>
  </si>
  <si>
    <t>Открытая (24.04.1994)/26</t>
  </si>
  <si>
    <t>212,5</t>
  </si>
  <si>
    <t>Мальцев Александр</t>
  </si>
  <si>
    <t>Открытая (27.09.1983)/37</t>
  </si>
  <si>
    <t>86,50</t>
  </si>
  <si>
    <t>Быховец Артём</t>
  </si>
  <si>
    <t>Открытая (19.07.1983)/37</t>
  </si>
  <si>
    <t>89,90</t>
  </si>
  <si>
    <t>167,5</t>
  </si>
  <si>
    <t>172,5</t>
  </si>
  <si>
    <t>177,5</t>
  </si>
  <si>
    <t>Шпагин Михаил</t>
  </si>
  <si>
    <t>Открытая (25.10.1988)/32</t>
  </si>
  <si>
    <t>88,70</t>
  </si>
  <si>
    <t>165,0</t>
  </si>
  <si>
    <t>175,0</t>
  </si>
  <si>
    <t>Касьяненко Григорий</t>
  </si>
  <si>
    <t>Открытая (28.03.1990)/30</t>
  </si>
  <si>
    <t>87,90</t>
  </si>
  <si>
    <t>Чеканов Евгений</t>
  </si>
  <si>
    <t>Открытая (02.01.1991)/30</t>
  </si>
  <si>
    <t>88,80</t>
  </si>
  <si>
    <t xml:space="preserve">Чита/Забайкальский край </t>
  </si>
  <si>
    <t>142,5</t>
  </si>
  <si>
    <t>7</t>
  </si>
  <si>
    <t>Цукерман Александр</t>
  </si>
  <si>
    <t>Открытая (16.02.1989)/31</t>
  </si>
  <si>
    <t>Кондаков Виталий</t>
  </si>
  <si>
    <t>Мастера 40-49 (24.07.1978)/42</t>
  </si>
  <si>
    <t>86,10</t>
  </si>
  <si>
    <t>Голодюк Александр</t>
  </si>
  <si>
    <t>Мастера 40-49 (17.06.1971)/49</t>
  </si>
  <si>
    <t>86,20</t>
  </si>
  <si>
    <t>87,5</t>
  </si>
  <si>
    <t>ВЕСОВАЯ КАТЕГОРИЯ   100</t>
  </si>
  <si>
    <t>Чуркин Алексей</t>
  </si>
  <si>
    <t>Открытая (06.07.1987)/33</t>
  </si>
  <si>
    <t>100,00</t>
  </si>
  <si>
    <t>145,0</t>
  </si>
  <si>
    <t>Николаев Вячеслав</t>
  </si>
  <si>
    <t>Мастера 60-69 (10.07.1956)/64</t>
  </si>
  <si>
    <t>97,00</t>
  </si>
  <si>
    <t>147,5</t>
  </si>
  <si>
    <t>ВЕСОВАЯ КАТЕГОРИЯ   110</t>
  </si>
  <si>
    <t>Николаев Валентин</t>
  </si>
  <si>
    <t>Юниоры (26.04.1999)/21</t>
  </si>
  <si>
    <t>107,50</t>
  </si>
  <si>
    <t>Шипко Виктор</t>
  </si>
  <si>
    <t>Открытая (12.11.1994)/26</t>
  </si>
  <si>
    <t>104,90</t>
  </si>
  <si>
    <t>Плешаков Владимир</t>
  </si>
  <si>
    <t>Мастера 40-49 (22.12.1975)/45</t>
  </si>
  <si>
    <t>106,70</t>
  </si>
  <si>
    <t xml:space="preserve">Результат </t>
  </si>
  <si>
    <t>110</t>
  </si>
  <si>
    <t>135,6600</t>
  </si>
  <si>
    <t>117,3420</t>
  </si>
  <si>
    <t>110,1930</t>
  </si>
  <si>
    <t>100</t>
  </si>
  <si>
    <t>Морозов Я.</t>
  </si>
  <si>
    <t>Гантимуров А.</t>
  </si>
  <si>
    <t>Анненков С.</t>
  </si>
  <si>
    <t xml:space="preserve">Тузов А. </t>
  </si>
  <si>
    <t>Овчаров Д.</t>
  </si>
  <si>
    <t>Хорошилов С.</t>
  </si>
  <si>
    <t>Исаков А.</t>
  </si>
  <si>
    <t>Тузов А.</t>
  </si>
  <si>
    <t xml:space="preserve">Овчаров Д. </t>
  </si>
  <si>
    <t>Краснообск/Новосибирская область</t>
  </si>
  <si>
    <t>Свиридова Светлана</t>
  </si>
  <si>
    <t>Открытая (19.04.1986)/34</t>
  </si>
  <si>
    <t>51,10</t>
  </si>
  <si>
    <t>Лоскот Алена</t>
  </si>
  <si>
    <t>Открытая (03.06.1984)/36</t>
  </si>
  <si>
    <t>54,80</t>
  </si>
  <si>
    <t>Поддубецкая Елена</t>
  </si>
  <si>
    <t>Открытая (30.04.1986)/34</t>
  </si>
  <si>
    <t>59,60</t>
  </si>
  <si>
    <t>Перменева Варвара</t>
  </si>
  <si>
    <t>Открытая (10.07.1982)/38</t>
  </si>
  <si>
    <t>59,40</t>
  </si>
  <si>
    <t>Ляпустина Анжелика</t>
  </si>
  <si>
    <t>Юниорки (27.04.1999)/21</t>
  </si>
  <si>
    <t>63,10</t>
  </si>
  <si>
    <t>Дорохов Михаил</t>
  </si>
  <si>
    <t>Юноши 14-16 (16.10.2006)/14</t>
  </si>
  <si>
    <t>45,25</t>
  </si>
  <si>
    <t>Петров Ярослав</t>
  </si>
  <si>
    <t>Юноши 14-16 (01.12.2010)/10</t>
  </si>
  <si>
    <t>44,80</t>
  </si>
  <si>
    <t>Бабушкин Сергей</t>
  </si>
  <si>
    <t>Юноши 17-19 (05.07.2002)/18</t>
  </si>
  <si>
    <t>72,50</t>
  </si>
  <si>
    <t>Васильев Никита</t>
  </si>
  <si>
    <t>Юноши 17-19 (29.12.2003)/17</t>
  </si>
  <si>
    <t>72,40</t>
  </si>
  <si>
    <t>Тимукин Александр</t>
  </si>
  <si>
    <t>Открытая (04.06.1981)/39</t>
  </si>
  <si>
    <t>73,00</t>
  </si>
  <si>
    <t>Щербачев Артем</t>
  </si>
  <si>
    <t>Юноши 14-16 (07.06.2007)/13</t>
  </si>
  <si>
    <t>81,10</t>
  </si>
  <si>
    <t>Муравьёв Иван</t>
  </si>
  <si>
    <t>Юниоры (21.04.1999)/21</t>
  </si>
  <si>
    <t>80,50</t>
  </si>
  <si>
    <t>245,0</t>
  </si>
  <si>
    <t>255,0</t>
  </si>
  <si>
    <t>Открытая (14.01.2004)/17</t>
  </si>
  <si>
    <t>Рогожкин Роман</t>
  </si>
  <si>
    <t>Открытая (09.01.1997)/24</t>
  </si>
  <si>
    <t>Соловьев Вадим</t>
  </si>
  <si>
    <t>Юноши 17-19 (21.07.2003)/17</t>
  </si>
  <si>
    <t>89,60</t>
  </si>
  <si>
    <t>210,0</t>
  </si>
  <si>
    <t>222,5</t>
  </si>
  <si>
    <t>Терешкин Тимофей</t>
  </si>
  <si>
    <t>Юноши 17-19 (15.04.2003)/17</t>
  </si>
  <si>
    <t>83,00</t>
  </si>
  <si>
    <t>Коваленко Станислав</t>
  </si>
  <si>
    <t>Открытая (24.09.1990)/30</t>
  </si>
  <si>
    <t>84,80</t>
  </si>
  <si>
    <t>Овчаренко Олег</t>
  </si>
  <si>
    <t>Открытая (29.08.1991)/29</t>
  </si>
  <si>
    <t>98,40</t>
  </si>
  <si>
    <t>Рыжков Егор</t>
  </si>
  <si>
    <t>Открытая (20.03.1994)/26</t>
  </si>
  <si>
    <t>118,90</t>
  </si>
  <si>
    <t>300,0</t>
  </si>
  <si>
    <t>320,0</t>
  </si>
  <si>
    <t>154,1920</t>
  </si>
  <si>
    <t>142,3555</t>
  </si>
  <si>
    <t>126,8630</t>
  </si>
  <si>
    <t>184,3840</t>
  </si>
  <si>
    <t>142,3538</t>
  </si>
  <si>
    <t>Гайтимуров А.</t>
  </si>
  <si>
    <t>Рогожкин Р.</t>
  </si>
  <si>
    <t>Рыжков Е.</t>
  </si>
  <si>
    <t>Грязнова Е.</t>
  </si>
  <si>
    <t xml:space="preserve">Вишняк А. </t>
  </si>
  <si>
    <t>Gloss</t>
  </si>
  <si>
    <t>Фокин Матвей</t>
  </si>
  <si>
    <t>Открытая (15.06.1988)/32</t>
  </si>
  <si>
    <t>73,55</t>
  </si>
  <si>
    <t>Протопопов Сергей</t>
  </si>
  <si>
    <t>Открытая (21.12.1978)/42</t>
  </si>
  <si>
    <t>84,30</t>
  </si>
  <si>
    <t>Мастера 40-49 (21.12.1978)/42</t>
  </si>
  <si>
    <t>232,5</t>
  </si>
  <si>
    <t>Русаков Евгений</t>
  </si>
  <si>
    <t>Открытая (14.10.1959)/61</t>
  </si>
  <si>
    <t>109,90</t>
  </si>
  <si>
    <t>Мастера 60-69 (14.10.1959)/61</t>
  </si>
  <si>
    <t>Шевелев Григорий</t>
  </si>
  <si>
    <t>Открытая (02.08.1982)/38</t>
  </si>
  <si>
    <t>118,00</t>
  </si>
  <si>
    <t>260,0</t>
  </si>
  <si>
    <t xml:space="preserve">Gloss </t>
  </si>
  <si>
    <t>138,2500</t>
  </si>
  <si>
    <t>135,1523</t>
  </si>
  <si>
    <t>134,6950</t>
  </si>
  <si>
    <t>Хованский Д.</t>
  </si>
  <si>
    <t>Сокушев В.</t>
  </si>
  <si>
    <t>Савченко Дмитрий</t>
  </si>
  <si>
    <t>Открытая (03.08.1981)/39</t>
  </si>
  <si>
    <t>93,00</t>
  </si>
  <si>
    <t>Открытая (03.04.1991)/29</t>
  </si>
  <si>
    <t>84,05</t>
  </si>
  <si>
    <t>Мещеряков Андрей</t>
  </si>
  <si>
    <t>Открытая (02.07.1988)/32</t>
  </si>
  <si>
    <t>81,25</t>
  </si>
  <si>
    <t>Открытая (18.03.1974)/46</t>
  </si>
  <si>
    <t xml:space="preserve">Заринск/Алтайский край </t>
  </si>
  <si>
    <t>Мастера 40 - 49 (18.03.1974)/46</t>
  </si>
  <si>
    <t>Открытая (08.07.1990)/30</t>
  </si>
  <si>
    <t>108,00</t>
  </si>
  <si>
    <t>Косолапов Антон</t>
  </si>
  <si>
    <t>50,8950</t>
  </si>
  <si>
    <t>47,7769</t>
  </si>
  <si>
    <t>Вараксин Дмитрий</t>
  </si>
  <si>
    <t>41,2999</t>
  </si>
  <si>
    <t>Романов Д.</t>
  </si>
  <si>
    <t>20,0</t>
  </si>
  <si>
    <t>Сумма</t>
  </si>
  <si>
    <t>122,5</t>
  </si>
  <si>
    <t>Весовая категория</t>
  </si>
  <si>
    <t>Открытый турнир "Железное сердце"
WRPF любители Силовое двоеборье без экипировки
Новосибирск/Новосибирская область, 13 февраля 2021 года</t>
  </si>
  <si>
    <t>Открытый турнир "Железное сердце"                                                                                                                                                                                                                                                                                                 WRPF любители Жим лежа без экипировки
Новосибирск/Новосибирская область, 13 февраля 2021 года</t>
  </si>
  <si>
    <t>Открытый турнир "Железное сердце"
WEPF Жим лежа в однопетельной софт экипировке
Новосибирск/Новосибирская область, 13 февраля 2021 года</t>
  </si>
  <si>
    <t>Открытый турнир "Железное сердце"
WEPF Жим лежа в многопетельной софт экипировке
Новосибирск/Новосибирская область, 13 февраля 2021 года</t>
  </si>
  <si>
    <t>Открытый турнир "Железное сердце"
WRPF любители Становая тяга без экипировки
Новосибирск/Новосибирская область, 13 февраля 2021 года</t>
  </si>
  <si>
    <t>Открытый турнир "Железное сердце"
WRPF Строгий подъем штанги на бицепс
Новосибирск/Новосибирская область, 13 февраля 2021 года</t>
  </si>
  <si>
    <t>Дочупайло Владислав</t>
  </si>
  <si>
    <t>Жим</t>
  </si>
  <si>
    <t>№</t>
  </si>
  <si>
    <t xml:space="preserve">
Дата рождения/Возраст</t>
  </si>
  <si>
    <t>Возрастная группа</t>
  </si>
  <si>
    <t>T1</t>
  </si>
  <si>
    <t>O</t>
  </si>
  <si>
    <t>J</t>
  </si>
  <si>
    <t>M1</t>
  </si>
  <si>
    <t>T2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</si>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</sst>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Q39"/>
  <sheetViews>
    <sheetView topLeftCell="A15" workbookViewId="0">
      <selection activeCell="E46" sqref="E46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4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4.1640625" style="5" bestFit="1" customWidth="1"/>
    <col min="18" max="16384" width="9.1640625" style="3"/>
  </cols>
  <sheetData>
    <row r="1" spans="1:17" s="2" customFormat="1" ht="29" customHeight="1">
      <c r="A1" s="43" t="s">
        <v>394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3" t="s">
        <v>402</v>
      </c>
      <c r="B3" s="55" t="s">
        <v>0</v>
      </c>
      <c r="C3" s="51" t="s">
        <v>403</v>
      </c>
      <c r="D3" s="51" t="s">
        <v>6</v>
      </c>
      <c r="E3" s="57" t="s">
        <v>404</v>
      </c>
      <c r="F3" s="57" t="s">
        <v>5</v>
      </c>
      <c r="G3" s="57" t="s">
        <v>7</v>
      </c>
      <c r="H3" s="57"/>
      <c r="I3" s="57"/>
      <c r="J3" s="57"/>
      <c r="K3" s="57" t="s">
        <v>8</v>
      </c>
      <c r="L3" s="57"/>
      <c r="M3" s="57"/>
      <c r="N3" s="57"/>
      <c r="O3" s="57" t="s">
        <v>391</v>
      </c>
      <c r="P3" s="57" t="s">
        <v>2</v>
      </c>
      <c r="Q3" s="58" t="s">
        <v>1</v>
      </c>
    </row>
    <row r="4" spans="1:17" s="1" customFormat="1" ht="21" customHeight="1" thickBot="1">
      <c r="A4" s="54"/>
      <c r="B4" s="56"/>
      <c r="C4" s="52"/>
      <c r="D4" s="52"/>
      <c r="E4" s="52"/>
      <c r="F4" s="52"/>
      <c r="G4" s="28">
        <v>1</v>
      </c>
      <c r="H4" s="28">
        <v>2</v>
      </c>
      <c r="I4" s="28">
        <v>3</v>
      </c>
      <c r="J4" s="28" t="s">
        <v>3</v>
      </c>
      <c r="K4" s="28">
        <v>1</v>
      </c>
      <c r="L4" s="28">
        <v>2</v>
      </c>
      <c r="M4" s="28">
        <v>3</v>
      </c>
      <c r="N4" s="28" t="s">
        <v>3</v>
      </c>
      <c r="O4" s="52"/>
      <c r="P4" s="52"/>
      <c r="Q4" s="59"/>
    </row>
    <row r="5" spans="1:17" ht="16">
      <c r="A5" s="62" t="s">
        <v>9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7">
      <c r="A6" s="8" t="s">
        <v>123</v>
      </c>
      <c r="B6" s="7" t="s">
        <v>10</v>
      </c>
      <c r="C6" s="7" t="s">
        <v>11</v>
      </c>
      <c r="D6" s="7" t="s">
        <v>12</v>
      </c>
      <c r="E6" s="7" t="s">
        <v>405</v>
      </c>
      <c r="F6" s="7" t="s">
        <v>13</v>
      </c>
      <c r="G6" s="20" t="s">
        <v>390</v>
      </c>
      <c r="H6" s="20" t="s">
        <v>14</v>
      </c>
      <c r="I6" s="21" t="s">
        <v>15</v>
      </c>
      <c r="J6" s="8"/>
      <c r="K6" s="20" t="s">
        <v>16</v>
      </c>
      <c r="L6" s="20" t="s">
        <v>17</v>
      </c>
      <c r="M6" s="20" t="s">
        <v>18</v>
      </c>
      <c r="N6" s="8"/>
      <c r="O6" s="8" t="str">
        <f>"90,0"</f>
        <v>90,0</v>
      </c>
      <c r="P6" s="8" t="str">
        <f>"134,2350"</f>
        <v>134,2350</v>
      </c>
      <c r="Q6" s="7" t="s">
        <v>127</v>
      </c>
    </row>
    <row r="7" spans="1:17">
      <c r="A7" s="10" t="s">
        <v>124</v>
      </c>
      <c r="B7" s="9" t="s">
        <v>19</v>
      </c>
      <c r="C7" s="9" t="s">
        <v>20</v>
      </c>
      <c r="D7" s="9" t="s">
        <v>21</v>
      </c>
      <c r="E7" s="9" t="s">
        <v>405</v>
      </c>
      <c r="F7" s="9" t="s">
        <v>13</v>
      </c>
      <c r="G7" s="22" t="s">
        <v>14</v>
      </c>
      <c r="H7" s="22" t="s">
        <v>15</v>
      </c>
      <c r="I7" s="23" t="s">
        <v>22</v>
      </c>
      <c r="J7" s="10"/>
      <c r="K7" s="22" t="s">
        <v>16</v>
      </c>
      <c r="L7" s="22" t="s">
        <v>17</v>
      </c>
      <c r="M7" s="22" t="s">
        <v>23</v>
      </c>
      <c r="N7" s="10"/>
      <c r="O7" s="10" t="str">
        <f>"90,0"</f>
        <v>90,0</v>
      </c>
      <c r="P7" s="10" t="str">
        <f>"126,7290"</f>
        <v>126,7290</v>
      </c>
      <c r="Q7" s="9" t="s">
        <v>127</v>
      </c>
    </row>
    <row r="8" spans="1:17">
      <c r="A8" s="12" t="s">
        <v>123</v>
      </c>
      <c r="B8" s="11" t="s">
        <v>24</v>
      </c>
      <c r="C8" s="11" t="s">
        <v>25</v>
      </c>
      <c r="D8" s="11" t="s">
        <v>21</v>
      </c>
      <c r="E8" s="11" t="s">
        <v>406</v>
      </c>
      <c r="F8" s="11" t="s">
        <v>177</v>
      </c>
      <c r="G8" s="24" t="s">
        <v>26</v>
      </c>
      <c r="H8" s="25" t="s">
        <v>27</v>
      </c>
      <c r="I8" s="25" t="s">
        <v>27</v>
      </c>
      <c r="J8" s="12"/>
      <c r="K8" s="24" t="s">
        <v>28</v>
      </c>
      <c r="L8" s="24" t="s">
        <v>29</v>
      </c>
      <c r="M8" s="25" t="s">
        <v>30</v>
      </c>
      <c r="N8" s="12"/>
      <c r="O8" s="12" t="str">
        <f>"150,0"</f>
        <v>150,0</v>
      </c>
      <c r="P8" s="12" t="str">
        <f>"211,2150"</f>
        <v>211,2150</v>
      </c>
      <c r="Q8" s="11" t="s">
        <v>126</v>
      </c>
    </row>
    <row r="9" spans="1:17">
      <c r="B9" s="5" t="s">
        <v>125</v>
      </c>
    </row>
    <row r="10" spans="1:17" ht="16">
      <c r="A10" s="60" t="s">
        <v>31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7">
      <c r="A11" s="14" t="s">
        <v>123</v>
      </c>
      <c r="B11" s="13" t="s">
        <v>32</v>
      </c>
      <c r="C11" s="13" t="s">
        <v>33</v>
      </c>
      <c r="D11" s="13" t="s">
        <v>34</v>
      </c>
      <c r="E11" s="13" t="s">
        <v>407</v>
      </c>
      <c r="F11" s="13" t="s">
        <v>13</v>
      </c>
      <c r="G11" s="26" t="s">
        <v>35</v>
      </c>
      <c r="H11" s="26" t="s">
        <v>26</v>
      </c>
      <c r="I11" s="27" t="s">
        <v>27</v>
      </c>
      <c r="J11" s="14"/>
      <c r="K11" s="26" t="s">
        <v>29</v>
      </c>
      <c r="L11" s="26" t="s">
        <v>30</v>
      </c>
      <c r="M11" s="27" t="s">
        <v>36</v>
      </c>
      <c r="N11" s="14"/>
      <c r="O11" s="14" t="str">
        <f>"155,0"</f>
        <v>155,0</v>
      </c>
      <c r="P11" s="14" t="str">
        <f>"186,2945"</f>
        <v>186,2945</v>
      </c>
      <c r="Q11" s="13" t="s">
        <v>127</v>
      </c>
    </row>
    <row r="12" spans="1:17">
      <c r="B12" s="5" t="s">
        <v>125</v>
      </c>
    </row>
    <row r="13" spans="1:17" ht="16">
      <c r="A13" s="60" t="s">
        <v>37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7">
      <c r="A14" s="8" t="s">
        <v>123</v>
      </c>
      <c r="B14" s="7" t="s">
        <v>38</v>
      </c>
      <c r="C14" s="7" t="s">
        <v>39</v>
      </c>
      <c r="D14" s="7" t="s">
        <v>40</v>
      </c>
      <c r="E14" s="7" t="s">
        <v>406</v>
      </c>
      <c r="F14" s="7" t="s">
        <v>177</v>
      </c>
      <c r="G14" s="20" t="s">
        <v>22</v>
      </c>
      <c r="H14" s="20" t="s">
        <v>41</v>
      </c>
      <c r="I14" s="20" t="s">
        <v>42</v>
      </c>
      <c r="J14" s="8"/>
      <c r="K14" s="21" t="s">
        <v>43</v>
      </c>
      <c r="L14" s="20" t="s">
        <v>43</v>
      </c>
      <c r="M14" s="21" t="s">
        <v>44</v>
      </c>
      <c r="N14" s="8"/>
      <c r="O14" s="8" t="str">
        <f>"120,0"</f>
        <v>120,0</v>
      </c>
      <c r="P14" s="8" t="str">
        <f>"132,2520"</f>
        <v>132,2520</v>
      </c>
      <c r="Q14" s="7" t="s">
        <v>128</v>
      </c>
    </row>
    <row r="15" spans="1:17">
      <c r="A15" s="12" t="s">
        <v>123</v>
      </c>
      <c r="B15" s="11" t="s">
        <v>45</v>
      </c>
      <c r="C15" s="11" t="s">
        <v>46</v>
      </c>
      <c r="D15" s="11" t="s">
        <v>47</v>
      </c>
      <c r="E15" s="11" t="s">
        <v>408</v>
      </c>
      <c r="F15" s="11" t="s">
        <v>277</v>
      </c>
      <c r="G15" s="24" t="s">
        <v>18</v>
      </c>
      <c r="H15" s="24" t="s">
        <v>48</v>
      </c>
      <c r="I15" s="25" t="s">
        <v>49</v>
      </c>
      <c r="J15" s="12"/>
      <c r="K15" s="24" t="s">
        <v>50</v>
      </c>
      <c r="L15" s="24" t="s">
        <v>51</v>
      </c>
      <c r="M15" s="25" t="s">
        <v>52</v>
      </c>
      <c r="N15" s="12"/>
      <c r="O15" s="12" t="str">
        <f>"192,5"</f>
        <v>192,5</v>
      </c>
      <c r="P15" s="12" t="str">
        <f>"210,5646"</f>
        <v>210,5646</v>
      </c>
      <c r="Q15" s="11" t="s">
        <v>128</v>
      </c>
    </row>
    <row r="16" spans="1:17">
      <c r="B16" s="5" t="s">
        <v>125</v>
      </c>
    </row>
    <row r="17" spans="1:17" ht="16">
      <c r="A17" s="60" t="s">
        <v>53</v>
      </c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7">
      <c r="A18" s="14" t="s">
        <v>123</v>
      </c>
      <c r="B18" s="13" t="s">
        <v>54</v>
      </c>
      <c r="C18" s="13" t="s">
        <v>55</v>
      </c>
      <c r="D18" s="13" t="s">
        <v>56</v>
      </c>
      <c r="E18" s="13" t="s">
        <v>408</v>
      </c>
      <c r="F18" s="13" t="s">
        <v>177</v>
      </c>
      <c r="G18" s="26" t="s">
        <v>35</v>
      </c>
      <c r="H18" s="26" t="s">
        <v>27</v>
      </c>
      <c r="I18" s="27" t="s">
        <v>57</v>
      </c>
      <c r="J18" s="14"/>
      <c r="K18" s="26" t="s">
        <v>58</v>
      </c>
      <c r="L18" s="26" t="s">
        <v>51</v>
      </c>
      <c r="M18" s="26" t="s">
        <v>59</v>
      </c>
      <c r="N18" s="14"/>
      <c r="O18" s="14" t="str">
        <f>"182,5"</f>
        <v>182,5</v>
      </c>
      <c r="P18" s="14" t="str">
        <f>"190,2741"</f>
        <v>190,2741</v>
      </c>
      <c r="Q18" s="13"/>
    </row>
    <row r="19" spans="1:17">
      <c r="B19" s="5" t="s">
        <v>125</v>
      </c>
    </row>
    <row r="20" spans="1:17" ht="16">
      <c r="A20" s="60" t="s">
        <v>60</v>
      </c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7">
      <c r="A21" s="14" t="s">
        <v>123</v>
      </c>
      <c r="B21" s="13" t="s">
        <v>61</v>
      </c>
      <c r="C21" s="13" t="s">
        <v>62</v>
      </c>
      <c r="D21" s="13" t="s">
        <v>63</v>
      </c>
      <c r="E21" s="13" t="s">
        <v>405</v>
      </c>
      <c r="F21" s="13" t="s">
        <v>13</v>
      </c>
      <c r="G21" s="26" t="s">
        <v>42</v>
      </c>
      <c r="H21" s="26" t="s">
        <v>64</v>
      </c>
      <c r="I21" s="27" t="s">
        <v>35</v>
      </c>
      <c r="J21" s="14"/>
      <c r="K21" s="26" t="s">
        <v>17</v>
      </c>
      <c r="L21" s="26" t="s">
        <v>18</v>
      </c>
      <c r="M21" s="26" t="s">
        <v>48</v>
      </c>
      <c r="N21" s="14"/>
      <c r="O21" s="14" t="str">
        <f>"112,5"</f>
        <v>112,5</v>
      </c>
      <c r="P21" s="14" t="str">
        <f>"122,7262"</f>
        <v>122,7262</v>
      </c>
      <c r="Q21" s="13" t="s">
        <v>127</v>
      </c>
    </row>
    <row r="22" spans="1:17">
      <c r="B22" s="5" t="s">
        <v>125</v>
      </c>
    </row>
    <row r="23" spans="1:17" ht="16">
      <c r="A23" s="60" t="s">
        <v>37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7">
      <c r="A24" s="14" t="s">
        <v>123</v>
      </c>
      <c r="B24" s="13" t="s">
        <v>65</v>
      </c>
      <c r="C24" s="13" t="s">
        <v>66</v>
      </c>
      <c r="D24" s="13" t="s">
        <v>67</v>
      </c>
      <c r="E24" s="13" t="s">
        <v>406</v>
      </c>
      <c r="F24" s="13" t="s">
        <v>177</v>
      </c>
      <c r="G24" s="26" t="s">
        <v>44</v>
      </c>
      <c r="H24" s="26" t="s">
        <v>28</v>
      </c>
      <c r="I24" s="27" t="s">
        <v>68</v>
      </c>
      <c r="J24" s="14"/>
      <c r="K24" s="26" t="s">
        <v>69</v>
      </c>
      <c r="L24" s="26" t="s">
        <v>70</v>
      </c>
      <c r="M24" s="26" t="s">
        <v>71</v>
      </c>
      <c r="N24" s="14"/>
      <c r="O24" s="14" t="str">
        <f>"250,0"</f>
        <v>250,0</v>
      </c>
      <c r="P24" s="14" t="str">
        <f>"200,1000"</f>
        <v>200,1000</v>
      </c>
      <c r="Q24" s="13" t="s">
        <v>128</v>
      </c>
    </row>
    <row r="25" spans="1:17">
      <c r="B25" s="5" t="s">
        <v>125</v>
      </c>
    </row>
    <row r="26" spans="1:17" ht="16">
      <c r="A26" s="60" t="s">
        <v>72</v>
      </c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1:17">
      <c r="A27" s="8" t="s">
        <v>123</v>
      </c>
      <c r="B27" s="7" t="s">
        <v>73</v>
      </c>
      <c r="C27" s="7" t="s">
        <v>74</v>
      </c>
      <c r="D27" s="7" t="s">
        <v>75</v>
      </c>
      <c r="E27" s="7" t="s">
        <v>409</v>
      </c>
      <c r="F27" s="7" t="s">
        <v>177</v>
      </c>
      <c r="G27" s="21" t="s">
        <v>50</v>
      </c>
      <c r="H27" s="20" t="s">
        <v>50</v>
      </c>
      <c r="I27" s="21" t="s">
        <v>51</v>
      </c>
      <c r="J27" s="8"/>
      <c r="K27" s="20" t="s">
        <v>76</v>
      </c>
      <c r="L27" s="20" t="s">
        <v>77</v>
      </c>
      <c r="M27" s="21" t="s">
        <v>78</v>
      </c>
      <c r="N27" s="8"/>
      <c r="O27" s="8" t="str">
        <f>"350,0"</f>
        <v>350,0</v>
      </c>
      <c r="P27" s="8" t="str">
        <f>"234,6400"</f>
        <v>234,6400</v>
      </c>
      <c r="Q27" s="7" t="s">
        <v>129</v>
      </c>
    </row>
    <row r="28" spans="1:17">
      <c r="A28" s="12" t="s">
        <v>123</v>
      </c>
      <c r="B28" s="11" t="s">
        <v>79</v>
      </c>
      <c r="C28" s="11" t="s">
        <v>80</v>
      </c>
      <c r="D28" s="11" t="s">
        <v>81</v>
      </c>
      <c r="E28" s="11" t="s">
        <v>406</v>
      </c>
      <c r="F28" s="11" t="s">
        <v>13</v>
      </c>
      <c r="G28" s="24" t="s">
        <v>29</v>
      </c>
      <c r="H28" s="24" t="s">
        <v>36</v>
      </c>
      <c r="I28" s="25" t="s">
        <v>58</v>
      </c>
      <c r="J28" s="12"/>
      <c r="K28" s="24" t="s">
        <v>82</v>
      </c>
      <c r="L28" s="24" t="s">
        <v>83</v>
      </c>
      <c r="M28" s="24" t="s">
        <v>84</v>
      </c>
      <c r="N28" s="12"/>
      <c r="O28" s="12" t="str">
        <f>"297,5"</f>
        <v>297,5</v>
      </c>
      <c r="P28" s="12" t="str">
        <f>"269,1185"</f>
        <v>269,1185</v>
      </c>
      <c r="Q28" s="11" t="s">
        <v>127</v>
      </c>
    </row>
    <row r="29" spans="1:17">
      <c r="B29" s="5" t="s">
        <v>125</v>
      </c>
    </row>
    <row r="30" spans="1:17" ht="16">
      <c r="A30" s="60" t="s">
        <v>85</v>
      </c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17">
      <c r="A31" s="8" t="s">
        <v>123</v>
      </c>
      <c r="B31" s="7" t="s">
        <v>86</v>
      </c>
      <c r="C31" s="7" t="s">
        <v>87</v>
      </c>
      <c r="D31" s="7" t="s">
        <v>88</v>
      </c>
      <c r="E31" s="7" t="s">
        <v>405</v>
      </c>
      <c r="F31" s="7" t="s">
        <v>13</v>
      </c>
      <c r="G31" s="20" t="s">
        <v>26</v>
      </c>
      <c r="H31" s="20" t="s">
        <v>16</v>
      </c>
      <c r="I31" s="21" t="s">
        <v>23</v>
      </c>
      <c r="J31" s="8"/>
      <c r="K31" s="20" t="s">
        <v>28</v>
      </c>
      <c r="L31" s="20" t="s">
        <v>68</v>
      </c>
      <c r="M31" s="20" t="s">
        <v>29</v>
      </c>
      <c r="N31" s="8"/>
      <c r="O31" s="8" t="str">
        <f>"155,0"</f>
        <v>155,0</v>
      </c>
      <c r="P31" s="8" t="str">
        <f>"101,9745"</f>
        <v>101,9745</v>
      </c>
      <c r="Q31" s="7" t="s">
        <v>127</v>
      </c>
    </row>
    <row r="32" spans="1:17">
      <c r="A32" s="10" t="s">
        <v>123</v>
      </c>
      <c r="B32" s="9" t="s">
        <v>89</v>
      </c>
      <c r="C32" s="9" t="s">
        <v>90</v>
      </c>
      <c r="D32" s="9" t="s">
        <v>91</v>
      </c>
      <c r="E32" s="9" t="s">
        <v>406</v>
      </c>
      <c r="F32" s="9" t="s">
        <v>177</v>
      </c>
      <c r="G32" s="22" t="s">
        <v>392</v>
      </c>
      <c r="H32" s="23" t="s">
        <v>92</v>
      </c>
      <c r="I32" s="22" t="s">
        <v>92</v>
      </c>
      <c r="J32" s="10"/>
      <c r="K32" s="23" t="s">
        <v>93</v>
      </c>
      <c r="L32" s="22" t="s">
        <v>94</v>
      </c>
      <c r="M32" s="22" t="s">
        <v>95</v>
      </c>
      <c r="N32" s="10"/>
      <c r="O32" s="10" t="str">
        <f>"347,5"</f>
        <v>347,5</v>
      </c>
      <c r="P32" s="10" t="str">
        <f>"221,8440"</f>
        <v>221,8440</v>
      </c>
      <c r="Q32" s="9"/>
    </row>
    <row r="33" spans="1:17">
      <c r="A33" s="12" t="s">
        <v>124</v>
      </c>
      <c r="B33" s="11" t="s">
        <v>96</v>
      </c>
      <c r="C33" s="11" t="s">
        <v>97</v>
      </c>
      <c r="D33" s="11" t="s">
        <v>98</v>
      </c>
      <c r="E33" s="11" t="s">
        <v>406</v>
      </c>
      <c r="F33" s="11" t="s">
        <v>177</v>
      </c>
      <c r="G33" s="24" t="s">
        <v>50</v>
      </c>
      <c r="H33" s="24" t="s">
        <v>59</v>
      </c>
      <c r="I33" s="25" t="s">
        <v>99</v>
      </c>
      <c r="J33" s="12"/>
      <c r="K33" s="24" t="s">
        <v>100</v>
      </c>
      <c r="L33" s="24" t="s">
        <v>101</v>
      </c>
      <c r="M33" s="24" t="s">
        <v>102</v>
      </c>
      <c r="N33" s="12"/>
      <c r="O33" s="12" t="str">
        <f>"335,0"</f>
        <v>335,0</v>
      </c>
      <c r="P33" s="12" t="str">
        <f>"216,3765"</f>
        <v>216,3765</v>
      </c>
      <c r="Q33" s="11"/>
    </row>
    <row r="34" spans="1:17">
      <c r="B34" s="5" t="s">
        <v>125</v>
      </c>
    </row>
    <row r="35" spans="1:17" ht="16">
      <c r="A35" s="60" t="s">
        <v>103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7">
      <c r="A36" s="14" t="s">
        <v>123</v>
      </c>
      <c r="B36" s="13" t="s">
        <v>104</v>
      </c>
      <c r="C36" s="13" t="s">
        <v>105</v>
      </c>
      <c r="D36" s="13" t="s">
        <v>106</v>
      </c>
      <c r="E36" s="13" t="s">
        <v>406</v>
      </c>
      <c r="F36" s="13" t="s">
        <v>177</v>
      </c>
      <c r="G36" s="26" t="s">
        <v>107</v>
      </c>
      <c r="H36" s="26" t="s">
        <v>69</v>
      </c>
      <c r="I36" s="27" t="s">
        <v>108</v>
      </c>
      <c r="J36" s="14"/>
      <c r="K36" s="26" t="s">
        <v>76</v>
      </c>
      <c r="L36" s="26" t="s">
        <v>78</v>
      </c>
      <c r="M36" s="27" t="s">
        <v>109</v>
      </c>
      <c r="N36" s="14"/>
      <c r="O36" s="14" t="str">
        <f>"390,0"</f>
        <v>390,0</v>
      </c>
      <c r="P36" s="14" t="str">
        <f>"226,1610"</f>
        <v>226,1610</v>
      </c>
      <c r="Q36" s="13" t="s">
        <v>130</v>
      </c>
    </row>
    <row r="37" spans="1:17">
      <c r="B37" s="5" t="s">
        <v>125</v>
      </c>
    </row>
    <row r="38" spans="1:17">
      <c r="B38" s="5" t="s">
        <v>125</v>
      </c>
    </row>
    <row r="39" spans="1:17">
      <c r="B39" s="5" t="s">
        <v>125</v>
      </c>
    </row>
  </sheetData>
  <mergeCells count="21">
    <mergeCell ref="A23:N23"/>
    <mergeCell ref="A26:N26"/>
    <mergeCell ref="A30:N30"/>
    <mergeCell ref="A35:N35"/>
    <mergeCell ref="A5:N5"/>
    <mergeCell ref="A10:N10"/>
    <mergeCell ref="A13:N13"/>
    <mergeCell ref="A17:N17"/>
    <mergeCell ref="A20:N20"/>
    <mergeCell ref="A1:Q2"/>
    <mergeCell ref="C3:C4"/>
    <mergeCell ref="A3:A4"/>
    <mergeCell ref="B3:B4"/>
    <mergeCell ref="D3:D4"/>
    <mergeCell ref="E3:E4"/>
    <mergeCell ref="F3:F4"/>
    <mergeCell ref="G3:J3"/>
    <mergeCell ref="K3:N3"/>
    <mergeCell ref="O3:O4"/>
    <mergeCell ref="P3:P4"/>
    <mergeCell ref="Q3:Q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5"/>
  <sheetViews>
    <sheetView workbookViewId="0">
      <selection activeCell="E72" sqref="E72"/>
    </sheetView>
  </sheetViews>
  <sheetFormatPr baseColWidth="10" defaultColWidth="9.1640625" defaultRowHeight="13"/>
  <cols>
    <col min="1" max="1" width="7.5" style="5" bestFit="1" customWidth="1"/>
    <col min="2" max="2" width="22.1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4.5" style="5" bestFit="1" customWidth="1"/>
    <col min="7" max="9" width="5.5" style="6" customWidth="1"/>
    <col min="10" max="10" width="4.83203125" style="6" customWidth="1"/>
    <col min="11" max="11" width="10.5" style="32" bestFit="1" customWidth="1"/>
    <col min="12" max="12" width="8.5" style="6" bestFit="1" customWidth="1"/>
    <col min="13" max="13" width="28.33203125" style="5" bestFit="1" customWidth="1"/>
    <col min="14" max="16384" width="9.1640625" style="3"/>
  </cols>
  <sheetData>
    <row r="1" spans="1:13" s="2" customFormat="1" ht="29" customHeight="1">
      <c r="A1" s="43" t="s">
        <v>395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3" t="s">
        <v>402</v>
      </c>
      <c r="B3" s="55" t="s">
        <v>0</v>
      </c>
      <c r="C3" s="51" t="s">
        <v>403</v>
      </c>
      <c r="D3" s="51" t="s">
        <v>6</v>
      </c>
      <c r="E3" s="57" t="s">
        <v>404</v>
      </c>
      <c r="F3" s="57" t="s">
        <v>5</v>
      </c>
      <c r="G3" s="57" t="s">
        <v>7</v>
      </c>
      <c r="H3" s="57"/>
      <c r="I3" s="57"/>
      <c r="J3" s="57"/>
      <c r="K3" s="64" t="s">
        <v>132</v>
      </c>
      <c r="L3" s="57" t="s">
        <v>2</v>
      </c>
      <c r="M3" s="58" t="s">
        <v>1</v>
      </c>
    </row>
    <row r="4" spans="1:13" s="1" customFormat="1" ht="21" customHeight="1" thickBot="1">
      <c r="A4" s="54"/>
      <c r="B4" s="56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3</v>
      </c>
      <c r="K4" s="65"/>
      <c r="L4" s="52"/>
      <c r="M4" s="59"/>
    </row>
    <row r="5" spans="1:13" ht="16">
      <c r="A5" s="62" t="s">
        <v>9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8" t="s">
        <v>123</v>
      </c>
      <c r="B6" s="7" t="s">
        <v>19</v>
      </c>
      <c r="C6" s="7" t="s">
        <v>20</v>
      </c>
      <c r="D6" s="7" t="s">
        <v>21</v>
      </c>
      <c r="E6" s="7" t="s">
        <v>405</v>
      </c>
      <c r="F6" s="7" t="s">
        <v>13</v>
      </c>
      <c r="G6" s="20" t="s">
        <v>14</v>
      </c>
      <c r="H6" s="20" t="s">
        <v>15</v>
      </c>
      <c r="I6" s="21" t="s">
        <v>22</v>
      </c>
      <c r="J6" s="8"/>
      <c r="K6" s="33" t="str">
        <f>"27,5"</f>
        <v>27,5</v>
      </c>
      <c r="L6" s="8" t="str">
        <f>"38,7228"</f>
        <v>38,7228</v>
      </c>
      <c r="M6" s="7" t="s">
        <v>127</v>
      </c>
    </row>
    <row r="7" spans="1:13">
      <c r="A7" s="10" t="s">
        <v>123</v>
      </c>
      <c r="B7" s="9" t="s">
        <v>24</v>
      </c>
      <c r="C7" s="9" t="s">
        <v>25</v>
      </c>
      <c r="D7" s="9" t="s">
        <v>21</v>
      </c>
      <c r="E7" s="9" t="s">
        <v>406</v>
      </c>
      <c r="F7" s="9" t="s">
        <v>177</v>
      </c>
      <c r="G7" s="22" t="s">
        <v>26</v>
      </c>
      <c r="H7" s="23" t="s">
        <v>27</v>
      </c>
      <c r="I7" s="23" t="s">
        <v>27</v>
      </c>
      <c r="J7" s="10"/>
      <c r="K7" s="34" t="str">
        <f>"50,0"</f>
        <v>50,0</v>
      </c>
      <c r="L7" s="10" t="str">
        <f>"70,4050"</f>
        <v>70,4050</v>
      </c>
      <c r="M7" s="9" t="s">
        <v>126</v>
      </c>
    </row>
    <row r="8" spans="1:13">
      <c r="A8" s="12" t="s">
        <v>124</v>
      </c>
      <c r="B8" s="11" t="s">
        <v>133</v>
      </c>
      <c r="C8" s="11" t="s">
        <v>134</v>
      </c>
      <c r="D8" s="11" t="s">
        <v>21</v>
      </c>
      <c r="E8" s="11" t="s">
        <v>406</v>
      </c>
      <c r="F8" s="11" t="s">
        <v>177</v>
      </c>
      <c r="G8" s="24" t="s">
        <v>135</v>
      </c>
      <c r="H8" s="25" t="s">
        <v>42</v>
      </c>
      <c r="I8" s="24" t="s">
        <v>42</v>
      </c>
      <c r="J8" s="12"/>
      <c r="K8" s="35" t="str">
        <f>"40,0"</f>
        <v>40,0</v>
      </c>
      <c r="L8" s="12" t="str">
        <f>"56,3240"</f>
        <v>56,3240</v>
      </c>
      <c r="M8" s="11" t="s">
        <v>268</v>
      </c>
    </row>
    <row r="9" spans="1:13">
      <c r="B9" s="5" t="s">
        <v>125</v>
      </c>
    </row>
    <row r="10" spans="1:13" ht="16">
      <c r="A10" s="60" t="s">
        <v>60</v>
      </c>
      <c r="B10" s="60"/>
      <c r="C10" s="61"/>
      <c r="D10" s="61"/>
      <c r="E10" s="61"/>
      <c r="F10" s="61"/>
      <c r="G10" s="61"/>
      <c r="H10" s="61"/>
      <c r="I10" s="61"/>
      <c r="J10" s="61"/>
    </row>
    <row r="11" spans="1:13">
      <c r="A11" s="14" t="s">
        <v>123</v>
      </c>
      <c r="B11" s="13" t="s">
        <v>136</v>
      </c>
      <c r="C11" s="13" t="s">
        <v>137</v>
      </c>
      <c r="D11" s="13" t="s">
        <v>138</v>
      </c>
      <c r="E11" s="13" t="s">
        <v>406</v>
      </c>
      <c r="F11" s="13" t="s">
        <v>177</v>
      </c>
      <c r="G11" s="26" t="s">
        <v>22</v>
      </c>
      <c r="H11" s="26" t="s">
        <v>41</v>
      </c>
      <c r="I11" s="26" t="s">
        <v>42</v>
      </c>
      <c r="J11" s="14"/>
      <c r="K11" s="36" t="str">
        <f>"40,0"</f>
        <v>40,0</v>
      </c>
      <c r="L11" s="14" t="str">
        <f>"49,8640"</f>
        <v>49,8640</v>
      </c>
      <c r="M11" s="13" t="s">
        <v>126</v>
      </c>
    </row>
    <row r="12" spans="1:13">
      <c r="B12" s="5" t="s">
        <v>125</v>
      </c>
    </row>
    <row r="13" spans="1:13" ht="16">
      <c r="A13" s="60" t="s">
        <v>31</v>
      </c>
      <c r="B13" s="60"/>
      <c r="C13" s="61"/>
      <c r="D13" s="61"/>
      <c r="E13" s="61"/>
      <c r="F13" s="61"/>
      <c r="G13" s="61"/>
      <c r="H13" s="61"/>
      <c r="I13" s="61"/>
      <c r="J13" s="61"/>
    </row>
    <row r="14" spans="1:13">
      <c r="A14" s="8" t="s">
        <v>123</v>
      </c>
      <c r="B14" s="7" t="s">
        <v>139</v>
      </c>
      <c r="C14" s="7" t="s">
        <v>140</v>
      </c>
      <c r="D14" s="7" t="s">
        <v>141</v>
      </c>
      <c r="E14" s="7" t="s">
        <v>407</v>
      </c>
      <c r="F14" s="7" t="s">
        <v>177</v>
      </c>
      <c r="G14" s="21" t="s">
        <v>26</v>
      </c>
      <c r="H14" s="20" t="s">
        <v>26</v>
      </c>
      <c r="I14" s="21" t="s">
        <v>16</v>
      </c>
      <c r="J14" s="8"/>
      <c r="K14" s="33" t="str">
        <f>"50,0"</f>
        <v>50,0</v>
      </c>
      <c r="L14" s="8" t="str">
        <f>"60,0100"</f>
        <v>60,0100</v>
      </c>
      <c r="M14" s="7" t="s">
        <v>269</v>
      </c>
    </row>
    <row r="15" spans="1:13">
      <c r="A15" s="12" t="s">
        <v>123</v>
      </c>
      <c r="B15" s="11" t="s">
        <v>142</v>
      </c>
      <c r="C15" s="11" t="s">
        <v>143</v>
      </c>
      <c r="D15" s="11" t="s">
        <v>144</v>
      </c>
      <c r="E15" s="11" t="s">
        <v>406</v>
      </c>
      <c r="F15" s="11" t="s">
        <v>177</v>
      </c>
      <c r="G15" s="24" t="s">
        <v>64</v>
      </c>
      <c r="H15" s="24" t="s">
        <v>26</v>
      </c>
      <c r="I15" s="24" t="s">
        <v>27</v>
      </c>
      <c r="J15" s="12"/>
      <c r="K15" s="35" t="str">
        <f>"52,5"</f>
        <v>52,5</v>
      </c>
      <c r="L15" s="12" t="str">
        <f>"63,7403"</f>
        <v>63,7403</v>
      </c>
      <c r="M15" s="11" t="s">
        <v>128</v>
      </c>
    </row>
    <row r="16" spans="1:13">
      <c r="B16" s="5" t="s">
        <v>125</v>
      </c>
    </row>
    <row r="17" spans="1:13" ht="16">
      <c r="A17" s="60" t="s">
        <v>145</v>
      </c>
      <c r="B17" s="60"/>
      <c r="C17" s="61"/>
      <c r="D17" s="61"/>
      <c r="E17" s="61"/>
      <c r="F17" s="61"/>
      <c r="G17" s="61"/>
      <c r="H17" s="61"/>
      <c r="I17" s="61"/>
      <c r="J17" s="61"/>
    </row>
    <row r="18" spans="1:13">
      <c r="A18" s="14" t="s">
        <v>123</v>
      </c>
      <c r="B18" s="13" t="s">
        <v>146</v>
      </c>
      <c r="C18" s="13" t="s">
        <v>147</v>
      </c>
      <c r="D18" s="13" t="s">
        <v>148</v>
      </c>
      <c r="E18" s="13" t="s">
        <v>410</v>
      </c>
      <c r="F18" s="13" t="s">
        <v>177</v>
      </c>
      <c r="G18" s="26" t="s">
        <v>35</v>
      </c>
      <c r="H18" s="26" t="s">
        <v>26</v>
      </c>
      <c r="I18" s="27" t="s">
        <v>27</v>
      </c>
      <c r="J18" s="14"/>
      <c r="K18" s="36" t="str">
        <f>"50,0"</f>
        <v>50,0</v>
      </c>
      <c r="L18" s="14" t="str">
        <f>"69,1732"</f>
        <v>69,1732</v>
      </c>
      <c r="M18" s="13" t="s">
        <v>149</v>
      </c>
    </row>
    <row r="19" spans="1:13">
      <c r="B19" s="5" t="s">
        <v>125</v>
      </c>
    </row>
    <row r="20" spans="1:13" ht="16">
      <c r="A20" s="60" t="s">
        <v>37</v>
      </c>
      <c r="B20" s="60"/>
      <c r="C20" s="61"/>
      <c r="D20" s="61"/>
      <c r="E20" s="61"/>
      <c r="F20" s="61"/>
      <c r="G20" s="61"/>
      <c r="H20" s="61"/>
      <c r="I20" s="61"/>
      <c r="J20" s="61"/>
    </row>
    <row r="21" spans="1:13">
      <c r="A21" s="8" t="s">
        <v>123</v>
      </c>
      <c r="B21" s="7" t="s">
        <v>45</v>
      </c>
      <c r="C21" s="7" t="s">
        <v>150</v>
      </c>
      <c r="D21" s="7" t="s">
        <v>47</v>
      </c>
      <c r="E21" s="7" t="s">
        <v>406</v>
      </c>
      <c r="F21" s="7" t="s">
        <v>277</v>
      </c>
      <c r="G21" s="20" t="s">
        <v>18</v>
      </c>
      <c r="H21" s="20" t="s">
        <v>48</v>
      </c>
      <c r="I21" s="21" t="s">
        <v>49</v>
      </c>
      <c r="J21" s="8"/>
      <c r="K21" s="33" t="str">
        <f>"67,5"</f>
        <v>67,5</v>
      </c>
      <c r="L21" s="30" t="str">
        <f>"73,4670"</f>
        <v>73,4670</v>
      </c>
      <c r="M21" s="7" t="s">
        <v>128</v>
      </c>
    </row>
    <row r="22" spans="1:13">
      <c r="A22" s="12" t="s">
        <v>123</v>
      </c>
      <c r="B22" s="11" t="s">
        <v>45</v>
      </c>
      <c r="C22" s="11" t="s">
        <v>46</v>
      </c>
      <c r="D22" s="11" t="s">
        <v>47</v>
      </c>
      <c r="E22" s="11" t="s">
        <v>408</v>
      </c>
      <c r="F22" s="11" t="s">
        <v>277</v>
      </c>
      <c r="G22" s="24" t="s">
        <v>18</v>
      </c>
      <c r="H22" s="24" t="s">
        <v>48</v>
      </c>
      <c r="I22" s="25" t="s">
        <v>49</v>
      </c>
      <c r="J22" s="12"/>
      <c r="K22" s="35" t="str">
        <f>"67,5"</f>
        <v>67,5</v>
      </c>
      <c r="L22" s="31" t="str">
        <f>"73,8343"</f>
        <v>73,8343</v>
      </c>
      <c r="M22" s="11" t="s">
        <v>128</v>
      </c>
    </row>
    <row r="23" spans="1:13">
      <c r="B23" s="5" t="s">
        <v>125</v>
      </c>
    </row>
    <row r="24" spans="1:13" ht="16">
      <c r="A24" s="60" t="s">
        <v>53</v>
      </c>
      <c r="B24" s="60"/>
      <c r="C24" s="61"/>
      <c r="D24" s="61"/>
      <c r="E24" s="61"/>
      <c r="F24" s="61"/>
      <c r="G24" s="61"/>
      <c r="H24" s="61"/>
      <c r="I24" s="61"/>
      <c r="J24" s="61"/>
    </row>
    <row r="25" spans="1:13">
      <c r="A25" s="14" t="s">
        <v>123</v>
      </c>
      <c r="B25" s="13" t="s">
        <v>54</v>
      </c>
      <c r="C25" s="13" t="s">
        <v>55</v>
      </c>
      <c r="D25" s="13" t="s">
        <v>56</v>
      </c>
      <c r="E25" s="13" t="s">
        <v>408</v>
      </c>
      <c r="F25" s="13" t="s">
        <v>177</v>
      </c>
      <c r="G25" s="26" t="s">
        <v>35</v>
      </c>
      <c r="H25" s="26" t="s">
        <v>27</v>
      </c>
      <c r="I25" s="27" t="s">
        <v>57</v>
      </c>
      <c r="J25" s="14"/>
      <c r="K25" s="36" t="str">
        <f>"52,5"</f>
        <v>52,5</v>
      </c>
      <c r="L25" s="14" t="str">
        <f>"54,7364"</f>
        <v>54,7364</v>
      </c>
      <c r="M25" s="13"/>
    </row>
    <row r="26" spans="1:13">
      <c r="B26" s="5" t="s">
        <v>125</v>
      </c>
    </row>
    <row r="27" spans="1:13" ht="16">
      <c r="A27" s="60" t="s">
        <v>72</v>
      </c>
      <c r="B27" s="60"/>
      <c r="C27" s="61"/>
      <c r="D27" s="61"/>
      <c r="E27" s="61"/>
      <c r="F27" s="61"/>
      <c r="G27" s="61"/>
      <c r="H27" s="61"/>
      <c r="I27" s="61"/>
      <c r="J27" s="61"/>
    </row>
    <row r="28" spans="1:13">
      <c r="A28" s="14" t="s">
        <v>123</v>
      </c>
      <c r="B28" s="13" t="s">
        <v>151</v>
      </c>
      <c r="C28" s="13" t="s">
        <v>152</v>
      </c>
      <c r="D28" s="13" t="s">
        <v>153</v>
      </c>
      <c r="E28" s="13" t="s">
        <v>406</v>
      </c>
      <c r="F28" s="13" t="s">
        <v>177</v>
      </c>
      <c r="G28" s="27" t="s">
        <v>42</v>
      </c>
      <c r="H28" s="27" t="s">
        <v>42</v>
      </c>
      <c r="I28" s="26" t="s">
        <v>42</v>
      </c>
      <c r="J28" s="14"/>
      <c r="K28" s="36" t="str">
        <f>"40,0"</f>
        <v>40,0</v>
      </c>
      <c r="L28" s="14" t="str">
        <f>"37,5040"</f>
        <v>37,5040</v>
      </c>
      <c r="M28" s="13" t="s">
        <v>130</v>
      </c>
    </row>
    <row r="29" spans="1:13">
      <c r="B29" s="5" t="s">
        <v>125</v>
      </c>
    </row>
    <row r="30" spans="1:13" ht="16">
      <c r="A30" s="60" t="s">
        <v>145</v>
      </c>
      <c r="B30" s="60"/>
      <c r="C30" s="61"/>
      <c r="D30" s="61"/>
      <c r="E30" s="61"/>
      <c r="F30" s="61"/>
      <c r="G30" s="61"/>
      <c r="H30" s="61"/>
      <c r="I30" s="61"/>
      <c r="J30" s="61"/>
    </row>
    <row r="31" spans="1:13">
      <c r="A31" s="14" t="s">
        <v>123</v>
      </c>
      <c r="B31" s="13" t="s">
        <v>154</v>
      </c>
      <c r="C31" s="13" t="s">
        <v>155</v>
      </c>
      <c r="D31" s="13" t="s">
        <v>156</v>
      </c>
      <c r="E31" s="13" t="s">
        <v>409</v>
      </c>
      <c r="F31" s="13" t="s">
        <v>157</v>
      </c>
      <c r="G31" s="26" t="s">
        <v>49</v>
      </c>
      <c r="H31" s="26" t="s">
        <v>43</v>
      </c>
      <c r="I31" s="27" t="s">
        <v>28</v>
      </c>
      <c r="J31" s="14"/>
      <c r="K31" s="36" t="str">
        <f>"80,0"</f>
        <v>80,0</v>
      </c>
      <c r="L31" s="14" t="str">
        <f>"70,5280"</f>
        <v>70,5280</v>
      </c>
      <c r="M31" s="13"/>
    </row>
    <row r="32" spans="1:13">
      <c r="B32" s="5" t="s">
        <v>125</v>
      </c>
    </row>
    <row r="33" spans="1:13" ht="16">
      <c r="A33" s="60" t="s">
        <v>37</v>
      </c>
      <c r="B33" s="60"/>
      <c r="C33" s="61"/>
      <c r="D33" s="61"/>
      <c r="E33" s="61"/>
      <c r="F33" s="61"/>
      <c r="G33" s="61"/>
      <c r="H33" s="61"/>
      <c r="I33" s="61"/>
      <c r="J33" s="61"/>
    </row>
    <row r="34" spans="1:13">
      <c r="A34" s="14" t="s">
        <v>123</v>
      </c>
      <c r="B34" s="13" t="s">
        <v>158</v>
      </c>
      <c r="C34" s="13" t="s">
        <v>159</v>
      </c>
      <c r="D34" s="13" t="s">
        <v>160</v>
      </c>
      <c r="E34" s="13" t="s">
        <v>406</v>
      </c>
      <c r="F34" s="13" t="s">
        <v>161</v>
      </c>
      <c r="G34" s="26" t="s">
        <v>18</v>
      </c>
      <c r="H34" s="26" t="s">
        <v>49</v>
      </c>
      <c r="I34" s="27" t="s">
        <v>162</v>
      </c>
      <c r="J34" s="14"/>
      <c r="K34" s="36" t="str">
        <f>"70,0"</f>
        <v>70,0</v>
      </c>
      <c r="L34" s="14" t="str">
        <f>"54,4250"</f>
        <v>54,4250</v>
      </c>
      <c r="M34" s="13" t="s">
        <v>270</v>
      </c>
    </row>
    <row r="35" spans="1:13">
      <c r="B35" s="5" t="s">
        <v>125</v>
      </c>
    </row>
    <row r="36" spans="1:13" ht="16">
      <c r="A36" s="60" t="s">
        <v>53</v>
      </c>
      <c r="B36" s="60"/>
      <c r="C36" s="61"/>
      <c r="D36" s="61"/>
      <c r="E36" s="61"/>
      <c r="F36" s="61"/>
      <c r="G36" s="61"/>
      <c r="H36" s="61"/>
      <c r="I36" s="61"/>
      <c r="J36" s="61"/>
    </row>
    <row r="37" spans="1:13">
      <c r="A37" s="8" t="s">
        <v>123</v>
      </c>
      <c r="B37" s="7" t="s">
        <v>163</v>
      </c>
      <c r="C37" s="7" t="s">
        <v>164</v>
      </c>
      <c r="D37" s="7" t="s">
        <v>165</v>
      </c>
      <c r="E37" s="7" t="s">
        <v>405</v>
      </c>
      <c r="F37" s="7" t="s">
        <v>13</v>
      </c>
      <c r="G37" s="20" t="s">
        <v>26</v>
      </c>
      <c r="H37" s="20" t="s">
        <v>16</v>
      </c>
      <c r="I37" s="20" t="s">
        <v>17</v>
      </c>
      <c r="J37" s="8"/>
      <c r="K37" s="33" t="str">
        <f>"60,0"</f>
        <v>60,0</v>
      </c>
      <c r="L37" s="8" t="str">
        <f>"44,9160"</f>
        <v>44,9160</v>
      </c>
      <c r="M37" s="7" t="s">
        <v>127</v>
      </c>
    </row>
    <row r="38" spans="1:13">
      <c r="A38" s="10" t="s">
        <v>123</v>
      </c>
      <c r="B38" s="9" t="s">
        <v>166</v>
      </c>
      <c r="C38" s="9" t="s">
        <v>167</v>
      </c>
      <c r="D38" s="9" t="s">
        <v>168</v>
      </c>
      <c r="E38" s="9" t="s">
        <v>406</v>
      </c>
      <c r="F38" s="9" t="s">
        <v>177</v>
      </c>
      <c r="G38" s="22" t="s">
        <v>36</v>
      </c>
      <c r="H38" s="22" t="s">
        <v>50</v>
      </c>
      <c r="I38" s="23" t="s">
        <v>51</v>
      </c>
      <c r="J38" s="10"/>
      <c r="K38" s="34" t="str">
        <f>"120,0"</f>
        <v>120,0</v>
      </c>
      <c r="L38" s="10" t="str">
        <f>"92,4120"</f>
        <v>92,4120</v>
      </c>
      <c r="M38" s="9" t="s">
        <v>271</v>
      </c>
    </row>
    <row r="39" spans="1:13">
      <c r="A39" s="10" t="s">
        <v>124</v>
      </c>
      <c r="B39" s="9" t="s">
        <v>169</v>
      </c>
      <c r="C39" s="9" t="s">
        <v>170</v>
      </c>
      <c r="D39" s="9" t="s">
        <v>171</v>
      </c>
      <c r="E39" s="9" t="s">
        <v>406</v>
      </c>
      <c r="F39" s="9" t="s">
        <v>172</v>
      </c>
      <c r="G39" s="22" t="s">
        <v>50</v>
      </c>
      <c r="H39" s="23" t="s">
        <v>52</v>
      </c>
      <c r="I39" s="23" t="s">
        <v>52</v>
      </c>
      <c r="J39" s="10"/>
      <c r="K39" s="34" t="str">
        <f>"120,0"</f>
        <v>120,0</v>
      </c>
      <c r="L39" s="10" t="str">
        <f>"85,9920"</f>
        <v>85,9920</v>
      </c>
      <c r="M39" s="9"/>
    </row>
    <row r="40" spans="1:13">
      <c r="A40" s="10" t="s">
        <v>173</v>
      </c>
      <c r="B40" s="9" t="s">
        <v>174</v>
      </c>
      <c r="C40" s="9" t="s">
        <v>175</v>
      </c>
      <c r="D40" s="9" t="s">
        <v>176</v>
      </c>
      <c r="E40" s="9" t="s">
        <v>406</v>
      </c>
      <c r="F40" s="9" t="s">
        <v>177</v>
      </c>
      <c r="G40" s="23" t="s">
        <v>30</v>
      </c>
      <c r="H40" s="22" t="s">
        <v>30</v>
      </c>
      <c r="I40" s="23" t="s">
        <v>36</v>
      </c>
      <c r="J40" s="10"/>
      <c r="K40" s="34" t="str">
        <f>"105,0"</f>
        <v>105,0</v>
      </c>
      <c r="L40" s="10" t="str">
        <f>"74,8860"</f>
        <v>74,8860</v>
      </c>
      <c r="M40" s="9"/>
    </row>
    <row r="41" spans="1:13">
      <c r="A41" s="12" t="s">
        <v>178</v>
      </c>
      <c r="B41" s="11" t="s">
        <v>179</v>
      </c>
      <c r="C41" s="11" t="s">
        <v>180</v>
      </c>
      <c r="D41" s="11" t="s">
        <v>181</v>
      </c>
      <c r="E41" s="11" t="s">
        <v>406</v>
      </c>
      <c r="F41" s="11" t="s">
        <v>161</v>
      </c>
      <c r="G41" s="24" t="s">
        <v>49</v>
      </c>
      <c r="H41" s="24" t="s">
        <v>162</v>
      </c>
      <c r="I41" s="24" t="s">
        <v>43</v>
      </c>
      <c r="J41" s="12"/>
      <c r="K41" s="35" t="str">
        <f>"80,0"</f>
        <v>80,0</v>
      </c>
      <c r="L41" s="12" t="str">
        <f>"61,1040"</f>
        <v>61,1040</v>
      </c>
      <c r="M41" s="11" t="s">
        <v>270</v>
      </c>
    </row>
    <row r="42" spans="1:13">
      <c r="B42" s="5" t="s">
        <v>125</v>
      </c>
    </row>
    <row r="43" spans="1:13" ht="16">
      <c r="A43" s="60" t="s">
        <v>72</v>
      </c>
      <c r="B43" s="60"/>
      <c r="C43" s="61"/>
      <c r="D43" s="61"/>
      <c r="E43" s="61"/>
      <c r="F43" s="61"/>
      <c r="G43" s="61"/>
      <c r="H43" s="61"/>
      <c r="I43" s="61"/>
      <c r="J43" s="61"/>
    </row>
    <row r="44" spans="1:13">
      <c r="A44" s="8" t="s">
        <v>123</v>
      </c>
      <c r="B44" s="7" t="s">
        <v>182</v>
      </c>
      <c r="C44" s="7" t="s">
        <v>183</v>
      </c>
      <c r="D44" s="7" t="s">
        <v>184</v>
      </c>
      <c r="E44" s="7" t="s">
        <v>406</v>
      </c>
      <c r="F44" s="7" t="s">
        <v>177</v>
      </c>
      <c r="G44" s="20" t="s">
        <v>69</v>
      </c>
      <c r="H44" s="20" t="s">
        <v>70</v>
      </c>
      <c r="I44" s="21" t="s">
        <v>71</v>
      </c>
      <c r="J44" s="8"/>
      <c r="K44" s="33" t="str">
        <f>"155,0"</f>
        <v>155,0</v>
      </c>
      <c r="L44" s="8" t="str">
        <f>"104,9970"</f>
        <v>104,9970</v>
      </c>
      <c r="M44" s="7"/>
    </row>
    <row r="45" spans="1:13">
      <c r="A45" s="10" t="s">
        <v>124</v>
      </c>
      <c r="B45" s="9" t="s">
        <v>185</v>
      </c>
      <c r="C45" s="9" t="s">
        <v>186</v>
      </c>
      <c r="D45" s="9" t="s">
        <v>187</v>
      </c>
      <c r="E45" s="7" t="s">
        <v>406</v>
      </c>
      <c r="F45" s="9" t="s">
        <v>177</v>
      </c>
      <c r="G45" s="22" t="s">
        <v>50</v>
      </c>
      <c r="H45" s="22" t="s">
        <v>52</v>
      </c>
      <c r="I45" s="22" t="s">
        <v>92</v>
      </c>
      <c r="J45" s="10"/>
      <c r="K45" s="34" t="str">
        <f>"132,5"</f>
        <v>132,5</v>
      </c>
      <c r="L45" s="10" t="str">
        <f>"89,3580"</f>
        <v>89,3580</v>
      </c>
      <c r="M45" s="9" t="s">
        <v>272</v>
      </c>
    </row>
    <row r="46" spans="1:13">
      <c r="A46" s="10" t="s">
        <v>173</v>
      </c>
      <c r="B46" s="9" t="s">
        <v>188</v>
      </c>
      <c r="C46" s="9" t="s">
        <v>189</v>
      </c>
      <c r="D46" s="9" t="s">
        <v>190</v>
      </c>
      <c r="E46" s="7" t="s">
        <v>406</v>
      </c>
      <c r="F46" s="9" t="s">
        <v>177</v>
      </c>
      <c r="G46" s="22" t="s">
        <v>51</v>
      </c>
      <c r="H46" s="22" t="s">
        <v>52</v>
      </c>
      <c r="I46" s="22" t="s">
        <v>59</v>
      </c>
      <c r="J46" s="10"/>
      <c r="K46" s="34" t="str">
        <f>"130,0"</f>
        <v>130,0</v>
      </c>
      <c r="L46" s="10" t="str">
        <f>"90,7530"</f>
        <v>90,7530</v>
      </c>
      <c r="M46" s="9"/>
    </row>
    <row r="47" spans="1:13">
      <c r="A47" s="10" t="s">
        <v>178</v>
      </c>
      <c r="B47" s="9" t="s">
        <v>191</v>
      </c>
      <c r="C47" s="9" t="s">
        <v>192</v>
      </c>
      <c r="D47" s="9" t="s">
        <v>193</v>
      </c>
      <c r="E47" s="7" t="s">
        <v>406</v>
      </c>
      <c r="F47" s="9" t="s">
        <v>177</v>
      </c>
      <c r="G47" s="22" t="s">
        <v>50</v>
      </c>
      <c r="H47" s="22" t="s">
        <v>52</v>
      </c>
      <c r="I47" s="23" t="s">
        <v>59</v>
      </c>
      <c r="J47" s="10"/>
      <c r="K47" s="34" t="str">
        <f>"127,5"</f>
        <v>127,5</v>
      </c>
      <c r="L47" s="10" t="str">
        <f>"85,5397"</f>
        <v>85,5397</v>
      </c>
      <c r="M47" s="9" t="s">
        <v>273</v>
      </c>
    </row>
    <row r="48" spans="1:13">
      <c r="A48" s="10" t="s">
        <v>194</v>
      </c>
      <c r="B48" s="9" t="s">
        <v>195</v>
      </c>
      <c r="C48" s="9" t="s">
        <v>196</v>
      </c>
      <c r="D48" s="9" t="s">
        <v>197</v>
      </c>
      <c r="E48" s="7" t="s">
        <v>406</v>
      </c>
      <c r="F48" s="9" t="s">
        <v>177</v>
      </c>
      <c r="G48" s="23" t="s">
        <v>58</v>
      </c>
      <c r="H48" s="22" t="s">
        <v>58</v>
      </c>
      <c r="I48" s="23" t="s">
        <v>51</v>
      </c>
      <c r="J48" s="10"/>
      <c r="K48" s="34" t="str">
        <f>"115,0"</f>
        <v>115,0</v>
      </c>
      <c r="L48" s="10" t="str">
        <f>"80,4885"</f>
        <v>80,4885</v>
      </c>
      <c r="M48" s="9" t="s">
        <v>272</v>
      </c>
    </row>
    <row r="49" spans="1:13">
      <c r="A49" s="10" t="s">
        <v>198</v>
      </c>
      <c r="B49" s="9" t="s">
        <v>199</v>
      </c>
      <c r="C49" s="9" t="s">
        <v>200</v>
      </c>
      <c r="D49" s="9" t="s">
        <v>201</v>
      </c>
      <c r="E49" s="7" t="s">
        <v>406</v>
      </c>
      <c r="F49" s="9" t="s">
        <v>177</v>
      </c>
      <c r="G49" s="22" t="s">
        <v>30</v>
      </c>
      <c r="H49" s="23" t="s">
        <v>36</v>
      </c>
      <c r="I49" s="23" t="s">
        <v>36</v>
      </c>
      <c r="J49" s="10"/>
      <c r="K49" s="34" t="str">
        <f>"105,0"</f>
        <v>105,0</v>
      </c>
      <c r="L49" s="10" t="str">
        <f>"70,3395"</f>
        <v>70,3395</v>
      </c>
      <c r="M49" s="9" t="s">
        <v>129</v>
      </c>
    </row>
    <row r="50" spans="1:13">
      <c r="A50" s="12" t="s">
        <v>202</v>
      </c>
      <c r="B50" s="11" t="s">
        <v>203</v>
      </c>
      <c r="C50" s="11" t="s">
        <v>204</v>
      </c>
      <c r="D50" s="11" t="s">
        <v>75</v>
      </c>
      <c r="E50" s="7" t="s">
        <v>406</v>
      </c>
      <c r="F50" s="11" t="s">
        <v>177</v>
      </c>
      <c r="G50" s="25" t="s">
        <v>68</v>
      </c>
      <c r="H50" s="25" t="s">
        <v>68</v>
      </c>
      <c r="I50" s="25" t="s">
        <v>68</v>
      </c>
      <c r="J50" s="12"/>
      <c r="K50" s="35">
        <v>0</v>
      </c>
      <c r="L50" s="12" t="str">
        <f>"0,0000"</f>
        <v>0,0000</v>
      </c>
      <c r="M50" s="11" t="s">
        <v>128</v>
      </c>
    </row>
    <row r="51" spans="1:13">
      <c r="B51" s="5" t="s">
        <v>125</v>
      </c>
    </row>
    <row r="52" spans="1:13" ht="16">
      <c r="A52" s="60" t="s">
        <v>85</v>
      </c>
      <c r="B52" s="60"/>
      <c r="C52" s="61"/>
      <c r="D52" s="61"/>
      <c r="E52" s="61"/>
      <c r="F52" s="61"/>
      <c r="G52" s="61"/>
      <c r="H52" s="61"/>
      <c r="I52" s="61"/>
      <c r="J52" s="61"/>
    </row>
    <row r="53" spans="1:13">
      <c r="A53" s="8" t="s">
        <v>123</v>
      </c>
      <c r="B53" s="7" t="s">
        <v>205</v>
      </c>
      <c r="C53" s="7" t="s">
        <v>206</v>
      </c>
      <c r="D53" s="7" t="s">
        <v>207</v>
      </c>
      <c r="E53" s="7" t="s">
        <v>409</v>
      </c>
      <c r="F53" s="7" t="s">
        <v>177</v>
      </c>
      <c r="G53" s="20" t="s">
        <v>51</v>
      </c>
      <c r="H53" s="20" t="s">
        <v>92</v>
      </c>
      <c r="I53" s="20" t="s">
        <v>107</v>
      </c>
      <c r="J53" s="8"/>
      <c r="K53" s="33" t="str">
        <f>"140,0"</f>
        <v>140,0</v>
      </c>
      <c r="L53" s="8" t="str">
        <f>"89,7400"</f>
        <v>89,7400</v>
      </c>
      <c r="M53" s="7"/>
    </row>
    <row r="54" spans="1:13">
      <c r="A54" s="10" t="s">
        <v>123</v>
      </c>
      <c r="B54" s="9" t="s">
        <v>208</v>
      </c>
      <c r="C54" s="9" t="s">
        <v>209</v>
      </c>
      <c r="D54" s="9" t="s">
        <v>91</v>
      </c>
      <c r="E54" s="9" t="s">
        <v>406</v>
      </c>
      <c r="F54" s="9" t="s">
        <v>177</v>
      </c>
      <c r="G54" s="22" t="s">
        <v>102</v>
      </c>
      <c r="H54" s="22" t="s">
        <v>210</v>
      </c>
      <c r="I54" s="10"/>
      <c r="J54" s="10"/>
      <c r="K54" s="34" t="str">
        <f>"212,5"</f>
        <v>212,5</v>
      </c>
      <c r="L54" s="10" t="str">
        <f>"135,6600"</f>
        <v>135,6600</v>
      </c>
      <c r="M54" s="9"/>
    </row>
    <row r="55" spans="1:13">
      <c r="A55" s="10" t="s">
        <v>124</v>
      </c>
      <c r="B55" s="9" t="s">
        <v>211</v>
      </c>
      <c r="C55" s="9" t="s">
        <v>212</v>
      </c>
      <c r="D55" s="9" t="s">
        <v>213</v>
      </c>
      <c r="E55" s="9" t="s">
        <v>406</v>
      </c>
      <c r="F55" s="9" t="s">
        <v>177</v>
      </c>
      <c r="G55" s="22" t="s">
        <v>83</v>
      </c>
      <c r="H55" s="23" t="s">
        <v>100</v>
      </c>
      <c r="I55" s="23" t="s">
        <v>100</v>
      </c>
      <c r="J55" s="10"/>
      <c r="K55" s="34" t="str">
        <f>"180,0"</f>
        <v>180,0</v>
      </c>
      <c r="L55" s="10" t="str">
        <f>"117,3420"</f>
        <v>117,3420</v>
      </c>
      <c r="M55" s="9"/>
    </row>
    <row r="56" spans="1:13">
      <c r="A56" s="10" t="s">
        <v>173</v>
      </c>
      <c r="B56" s="9" t="s">
        <v>214</v>
      </c>
      <c r="C56" s="9" t="s">
        <v>215</v>
      </c>
      <c r="D56" s="9" t="s">
        <v>216</v>
      </c>
      <c r="E56" s="9" t="s">
        <v>406</v>
      </c>
      <c r="F56" s="9" t="s">
        <v>177</v>
      </c>
      <c r="G56" s="22" t="s">
        <v>217</v>
      </c>
      <c r="H56" s="22" t="s">
        <v>218</v>
      </c>
      <c r="I56" s="23" t="s">
        <v>219</v>
      </c>
      <c r="J56" s="10"/>
      <c r="K56" s="34" t="str">
        <f>"172,5"</f>
        <v>172,5</v>
      </c>
      <c r="L56" s="10" t="str">
        <f>"110,1930"</f>
        <v>110,1930</v>
      </c>
      <c r="M56" s="9"/>
    </row>
    <row r="57" spans="1:13">
      <c r="A57" s="10" t="s">
        <v>178</v>
      </c>
      <c r="B57" s="9" t="s">
        <v>220</v>
      </c>
      <c r="C57" s="9" t="s">
        <v>221</v>
      </c>
      <c r="D57" s="9" t="s">
        <v>222</v>
      </c>
      <c r="E57" s="9" t="s">
        <v>406</v>
      </c>
      <c r="F57" s="9" t="s">
        <v>177</v>
      </c>
      <c r="G57" s="22" t="s">
        <v>223</v>
      </c>
      <c r="H57" s="22" t="s">
        <v>82</v>
      </c>
      <c r="I57" s="23" t="s">
        <v>224</v>
      </c>
      <c r="J57" s="10"/>
      <c r="K57" s="34" t="str">
        <f>"170,0"</f>
        <v>170,0</v>
      </c>
      <c r="L57" s="10" t="str">
        <f>"109,3440"</f>
        <v>109,3440</v>
      </c>
      <c r="M57" s="9"/>
    </row>
    <row r="58" spans="1:13">
      <c r="A58" s="10" t="s">
        <v>194</v>
      </c>
      <c r="B58" s="9" t="s">
        <v>225</v>
      </c>
      <c r="C58" s="9" t="s">
        <v>226</v>
      </c>
      <c r="D58" s="9" t="s">
        <v>227</v>
      </c>
      <c r="E58" s="9" t="s">
        <v>406</v>
      </c>
      <c r="F58" s="9" t="s">
        <v>177</v>
      </c>
      <c r="G58" s="22" t="s">
        <v>71</v>
      </c>
      <c r="H58" s="22" t="s">
        <v>217</v>
      </c>
      <c r="I58" s="23" t="s">
        <v>218</v>
      </c>
      <c r="J58" s="10"/>
      <c r="K58" s="34" t="str">
        <f>"167,5"</f>
        <v>167,5</v>
      </c>
      <c r="L58" s="10" t="str">
        <f>"108,2553"</f>
        <v>108,2553</v>
      </c>
      <c r="M58" s="9" t="s">
        <v>269</v>
      </c>
    </row>
    <row r="59" spans="1:13">
      <c r="A59" s="10" t="s">
        <v>198</v>
      </c>
      <c r="B59" s="9" t="s">
        <v>228</v>
      </c>
      <c r="C59" s="9" t="s">
        <v>229</v>
      </c>
      <c r="D59" s="9" t="s">
        <v>230</v>
      </c>
      <c r="E59" s="9" t="s">
        <v>406</v>
      </c>
      <c r="F59" s="9" t="s">
        <v>231</v>
      </c>
      <c r="G59" s="22" t="s">
        <v>99</v>
      </c>
      <c r="H59" s="22" t="s">
        <v>232</v>
      </c>
      <c r="I59" s="23" t="s">
        <v>108</v>
      </c>
      <c r="J59" s="10"/>
      <c r="K59" s="34" t="str">
        <f>"142,5"</f>
        <v>142,5</v>
      </c>
      <c r="L59" s="10" t="str">
        <f>"91,5990"</f>
        <v>91,5990</v>
      </c>
      <c r="M59" s="9"/>
    </row>
    <row r="60" spans="1:13">
      <c r="A60" s="10" t="s">
        <v>233</v>
      </c>
      <c r="B60" s="9" t="s">
        <v>234</v>
      </c>
      <c r="C60" s="9" t="s">
        <v>235</v>
      </c>
      <c r="D60" s="9" t="s">
        <v>91</v>
      </c>
      <c r="E60" s="9" t="s">
        <v>406</v>
      </c>
      <c r="F60" s="9" t="s">
        <v>177</v>
      </c>
      <c r="G60" s="22" t="s">
        <v>51</v>
      </c>
      <c r="H60" s="22" t="s">
        <v>99</v>
      </c>
      <c r="I60" s="23" t="s">
        <v>107</v>
      </c>
      <c r="J60" s="10"/>
      <c r="K60" s="34" t="str">
        <f>"135,0"</f>
        <v>135,0</v>
      </c>
      <c r="L60" s="10" t="str">
        <f>"86,1840"</f>
        <v>86,1840</v>
      </c>
      <c r="M60" s="9" t="s">
        <v>129</v>
      </c>
    </row>
    <row r="61" spans="1:13">
      <c r="A61" s="10" t="s">
        <v>123</v>
      </c>
      <c r="B61" s="9" t="s">
        <v>236</v>
      </c>
      <c r="C61" s="9" t="s">
        <v>237</v>
      </c>
      <c r="D61" s="9" t="s">
        <v>238</v>
      </c>
      <c r="E61" s="9" t="s">
        <v>408</v>
      </c>
      <c r="F61" s="9" t="s">
        <v>161</v>
      </c>
      <c r="G61" s="22" t="s">
        <v>29</v>
      </c>
      <c r="H61" s="22" t="s">
        <v>30</v>
      </c>
      <c r="I61" s="23" t="s">
        <v>36</v>
      </c>
      <c r="J61" s="10"/>
      <c r="K61" s="34" t="str">
        <f>"105,0"</f>
        <v>105,0</v>
      </c>
      <c r="L61" s="10" t="str">
        <f>"69,5888"</f>
        <v>69,5888</v>
      </c>
      <c r="M61" s="9" t="s">
        <v>270</v>
      </c>
    </row>
    <row r="62" spans="1:13">
      <c r="A62" s="12" t="s">
        <v>124</v>
      </c>
      <c r="B62" s="11" t="s">
        <v>239</v>
      </c>
      <c r="C62" s="11" t="s">
        <v>240</v>
      </c>
      <c r="D62" s="11" t="s">
        <v>241</v>
      </c>
      <c r="E62" s="11" t="s">
        <v>408</v>
      </c>
      <c r="F62" s="11" t="s">
        <v>161</v>
      </c>
      <c r="G62" s="24" t="s">
        <v>44</v>
      </c>
      <c r="H62" s="24" t="s">
        <v>242</v>
      </c>
      <c r="I62" s="24" t="s">
        <v>28</v>
      </c>
      <c r="J62" s="12"/>
      <c r="K62" s="35" t="str">
        <f>"90,0"</f>
        <v>90,0</v>
      </c>
      <c r="L62" s="12" t="str">
        <f>"66,5480"</f>
        <v>66,5480</v>
      </c>
      <c r="M62" s="11" t="s">
        <v>270</v>
      </c>
    </row>
    <row r="63" spans="1:13">
      <c r="B63" s="5" t="s">
        <v>125</v>
      </c>
    </row>
    <row r="64" spans="1:13" ht="16">
      <c r="A64" s="60" t="s">
        <v>243</v>
      </c>
      <c r="B64" s="60"/>
      <c r="C64" s="61"/>
      <c r="D64" s="61"/>
      <c r="E64" s="61"/>
      <c r="F64" s="61"/>
      <c r="G64" s="61"/>
      <c r="H64" s="61"/>
      <c r="I64" s="61"/>
      <c r="J64" s="61"/>
    </row>
    <row r="65" spans="1:13">
      <c r="A65" s="8" t="s">
        <v>123</v>
      </c>
      <c r="B65" s="7" t="s">
        <v>244</v>
      </c>
      <c r="C65" s="7" t="s">
        <v>245</v>
      </c>
      <c r="D65" s="7" t="s">
        <v>246</v>
      </c>
      <c r="E65" s="7" t="s">
        <v>408</v>
      </c>
      <c r="F65" s="7" t="s">
        <v>177</v>
      </c>
      <c r="G65" s="20" t="s">
        <v>247</v>
      </c>
      <c r="H65" s="21" t="s">
        <v>108</v>
      </c>
      <c r="I65" s="20" t="s">
        <v>108</v>
      </c>
      <c r="J65" s="8"/>
      <c r="K65" s="33" t="str">
        <f>"152,5"</f>
        <v>152,5</v>
      </c>
      <c r="L65" s="8" t="str">
        <f>"92,8115"</f>
        <v>92,8115</v>
      </c>
      <c r="M65" s="7" t="s">
        <v>129</v>
      </c>
    </row>
    <row r="66" spans="1:13">
      <c r="A66" s="12" t="s">
        <v>123</v>
      </c>
      <c r="B66" s="11" t="s">
        <v>248</v>
      </c>
      <c r="C66" s="11" t="s">
        <v>249</v>
      </c>
      <c r="D66" s="11" t="s">
        <v>250</v>
      </c>
      <c r="E66" s="11" t="s">
        <v>411</v>
      </c>
      <c r="F66" s="11" t="s">
        <v>177</v>
      </c>
      <c r="G66" s="24" t="s">
        <v>251</v>
      </c>
      <c r="H66" s="25" t="s">
        <v>108</v>
      </c>
      <c r="I66" s="25" t="s">
        <v>108</v>
      </c>
      <c r="J66" s="12"/>
      <c r="K66" s="35" t="str">
        <f>"147,5"</f>
        <v>147,5</v>
      </c>
      <c r="L66" s="12" t="str">
        <f>"136,4473"</f>
        <v>136,4473</v>
      </c>
      <c r="M66" s="11"/>
    </row>
    <row r="67" spans="1:13">
      <c r="B67" s="5" t="s">
        <v>125</v>
      </c>
    </row>
    <row r="68" spans="1:13" ht="16">
      <c r="A68" s="60" t="s">
        <v>252</v>
      </c>
      <c r="B68" s="60"/>
      <c r="C68" s="61"/>
      <c r="D68" s="61"/>
      <c r="E68" s="61"/>
      <c r="F68" s="61"/>
      <c r="G68" s="61"/>
      <c r="H68" s="61"/>
      <c r="I68" s="61"/>
      <c r="J68" s="61"/>
    </row>
    <row r="69" spans="1:13">
      <c r="A69" s="8" t="s">
        <v>123</v>
      </c>
      <c r="B69" s="7" t="s">
        <v>253</v>
      </c>
      <c r="C69" s="7" t="s">
        <v>254</v>
      </c>
      <c r="D69" s="7" t="s">
        <v>255</v>
      </c>
      <c r="E69" s="7" t="s">
        <v>407</v>
      </c>
      <c r="F69" s="7" t="s">
        <v>177</v>
      </c>
      <c r="G69" s="20" t="s">
        <v>69</v>
      </c>
      <c r="H69" s="20" t="s">
        <v>223</v>
      </c>
      <c r="I69" s="20" t="s">
        <v>218</v>
      </c>
      <c r="J69" s="8"/>
      <c r="K69" s="33" t="str">
        <f>"172,5"</f>
        <v>172,5</v>
      </c>
      <c r="L69" s="8" t="str">
        <f>"102,2580"</f>
        <v>102,2580</v>
      </c>
      <c r="M69" s="7" t="s">
        <v>274</v>
      </c>
    </row>
    <row r="70" spans="1:13">
      <c r="A70" s="10" t="s">
        <v>123</v>
      </c>
      <c r="B70" s="9" t="s">
        <v>256</v>
      </c>
      <c r="C70" s="9" t="s">
        <v>257</v>
      </c>
      <c r="D70" s="9" t="s">
        <v>258</v>
      </c>
      <c r="E70" s="9" t="s">
        <v>406</v>
      </c>
      <c r="F70" s="9" t="s">
        <v>177</v>
      </c>
      <c r="G70" s="22" t="s">
        <v>43</v>
      </c>
      <c r="H70" s="22" t="s">
        <v>28</v>
      </c>
      <c r="I70" s="23" t="s">
        <v>29</v>
      </c>
      <c r="J70" s="10"/>
      <c r="K70" s="34" t="str">
        <f>"90,0"</f>
        <v>90,0</v>
      </c>
      <c r="L70" s="10" t="str">
        <f>"53,8020"</f>
        <v>53,8020</v>
      </c>
      <c r="M70" s="9" t="s">
        <v>275</v>
      </c>
    </row>
    <row r="71" spans="1:13">
      <c r="A71" s="12" t="s">
        <v>123</v>
      </c>
      <c r="B71" s="11" t="s">
        <v>259</v>
      </c>
      <c r="C71" s="11" t="s">
        <v>260</v>
      </c>
      <c r="D71" s="11" t="s">
        <v>261</v>
      </c>
      <c r="E71" s="11" t="s">
        <v>408</v>
      </c>
      <c r="F71" s="11" t="s">
        <v>177</v>
      </c>
      <c r="G71" s="24" t="s">
        <v>70</v>
      </c>
      <c r="H71" s="25" t="s">
        <v>71</v>
      </c>
      <c r="I71" s="24" t="s">
        <v>223</v>
      </c>
      <c r="J71" s="12"/>
      <c r="K71" s="35" t="str">
        <f>"165,0"</f>
        <v>165,0</v>
      </c>
      <c r="L71" s="12" t="str">
        <f>"103,9431"</f>
        <v>103,9431</v>
      </c>
      <c r="M71" s="11" t="s">
        <v>276</v>
      </c>
    </row>
    <row r="72" spans="1:13">
      <c r="B72" s="5" t="s">
        <v>125</v>
      </c>
    </row>
    <row r="73" spans="1:13">
      <c r="B73" s="5" t="s">
        <v>125</v>
      </c>
    </row>
    <row r="74" spans="1:13">
      <c r="B74" s="5" t="s">
        <v>125</v>
      </c>
    </row>
    <row r="75" spans="1:13" ht="18">
      <c r="B75" s="15" t="s">
        <v>110</v>
      </c>
      <c r="C75" s="15"/>
    </row>
    <row r="76" spans="1:13" ht="16">
      <c r="B76" s="16" t="s">
        <v>116</v>
      </c>
      <c r="C76" s="16"/>
    </row>
    <row r="77" spans="1:13" ht="14">
      <c r="B77" s="17"/>
      <c r="C77" s="18" t="s">
        <v>115</v>
      </c>
    </row>
    <row r="78" spans="1:13" ht="14">
      <c r="B78" s="19" t="s">
        <v>111</v>
      </c>
      <c r="C78" s="19" t="s">
        <v>112</v>
      </c>
      <c r="D78" s="19" t="s">
        <v>393</v>
      </c>
      <c r="E78" s="19" t="s">
        <v>262</v>
      </c>
      <c r="F78" s="19" t="s">
        <v>113</v>
      </c>
    </row>
    <row r="79" spans="1:13">
      <c r="B79" s="5" t="s">
        <v>208</v>
      </c>
      <c r="C79" s="5" t="s">
        <v>115</v>
      </c>
      <c r="D79" s="6" t="s">
        <v>121</v>
      </c>
      <c r="E79" s="6" t="s">
        <v>210</v>
      </c>
      <c r="F79" s="6" t="s">
        <v>264</v>
      </c>
    </row>
    <row r="80" spans="1:13">
      <c r="B80" s="5" t="s">
        <v>211</v>
      </c>
      <c r="C80" s="5" t="s">
        <v>115</v>
      </c>
      <c r="D80" s="6" t="s">
        <v>121</v>
      </c>
      <c r="E80" s="6" t="s">
        <v>83</v>
      </c>
      <c r="F80" s="6" t="s">
        <v>265</v>
      </c>
    </row>
    <row r="81" spans="2:13">
      <c r="B81" s="5" t="s">
        <v>214</v>
      </c>
      <c r="C81" s="5" t="s">
        <v>115</v>
      </c>
      <c r="D81" s="6" t="s">
        <v>121</v>
      </c>
      <c r="E81" s="6" t="s">
        <v>218</v>
      </c>
      <c r="F81" s="6" t="s">
        <v>266</v>
      </c>
    </row>
    <row r="82" spans="2:13">
      <c r="B82" s="5" t="s">
        <v>125</v>
      </c>
    </row>
    <row r="83" spans="2:13">
      <c r="B83" s="5" t="s">
        <v>125</v>
      </c>
    </row>
    <row r="84" spans="2:13">
      <c r="B84" s="5" t="s">
        <v>125</v>
      </c>
      <c r="C84" s="6"/>
      <c r="D84" s="6"/>
      <c r="E84" s="6"/>
      <c r="F84" s="6"/>
      <c r="H84" s="5"/>
    </row>
    <row r="85" spans="2:13">
      <c r="B85" s="5" t="s">
        <v>125</v>
      </c>
      <c r="C85" s="6"/>
      <c r="D85" s="6"/>
      <c r="E85" s="6"/>
      <c r="F85" s="6"/>
      <c r="H85" s="5"/>
    </row>
    <row r="86" spans="2:13">
      <c r="B86" s="5" t="s">
        <v>125</v>
      </c>
      <c r="C86" s="6"/>
      <c r="D86" s="6"/>
      <c r="E86" s="6"/>
      <c r="F86" s="6"/>
      <c r="H86" s="5"/>
    </row>
    <row r="87" spans="2:13">
      <c r="B87" s="5" t="s">
        <v>125</v>
      </c>
      <c r="C87" s="6"/>
      <c r="D87" s="6"/>
      <c r="E87" s="6"/>
      <c r="F87" s="6"/>
      <c r="H87" s="5"/>
    </row>
    <row r="88" spans="2:13">
      <c r="B88" s="5" t="s">
        <v>125</v>
      </c>
      <c r="C88" s="6"/>
      <c r="D88" s="6"/>
      <c r="E88" s="6"/>
      <c r="F88" s="6"/>
      <c r="H88" s="5"/>
      <c r="I88" s="3"/>
      <c r="J88" s="3"/>
      <c r="K88" s="37"/>
      <c r="L88" s="3"/>
      <c r="M88" s="3"/>
    </row>
    <row r="89" spans="2:13">
      <c r="B89" s="5" t="s">
        <v>125</v>
      </c>
      <c r="C89" s="6"/>
      <c r="D89" s="6"/>
      <c r="E89" s="6"/>
      <c r="F89" s="6"/>
      <c r="H89" s="5"/>
      <c r="I89" s="3"/>
      <c r="J89" s="3"/>
      <c r="K89" s="37"/>
      <c r="L89" s="3"/>
      <c r="M89" s="3"/>
    </row>
    <row r="90" spans="2:13">
      <c r="B90" s="5" t="s">
        <v>125</v>
      </c>
      <c r="C90" s="6"/>
      <c r="D90" s="6"/>
      <c r="E90" s="6"/>
      <c r="F90" s="6"/>
      <c r="H90" s="5"/>
      <c r="I90" s="3"/>
      <c r="J90" s="3"/>
      <c r="K90" s="37"/>
      <c r="L90" s="3"/>
      <c r="M90" s="3"/>
    </row>
    <row r="91" spans="2:13">
      <c r="B91" s="5" t="s">
        <v>125</v>
      </c>
      <c r="I91" s="3"/>
      <c r="J91" s="3"/>
      <c r="K91" s="37"/>
      <c r="L91" s="3"/>
      <c r="M91" s="3"/>
    </row>
    <row r="92" spans="2:13">
      <c r="B92" s="5" t="s">
        <v>125</v>
      </c>
      <c r="I92" s="3"/>
      <c r="J92" s="3"/>
      <c r="K92" s="37"/>
      <c r="L92" s="3"/>
      <c r="M92" s="3"/>
    </row>
    <row r="93" spans="2:13">
      <c r="B93" s="5" t="s">
        <v>125</v>
      </c>
      <c r="I93" s="3"/>
      <c r="J93" s="3"/>
      <c r="K93" s="37"/>
      <c r="L93" s="3"/>
      <c r="M93" s="3"/>
    </row>
    <row r="94" spans="2:13">
      <c r="B94" s="5" t="s">
        <v>125</v>
      </c>
      <c r="I94" s="3"/>
      <c r="J94" s="3"/>
      <c r="K94" s="37"/>
      <c r="L94" s="3"/>
      <c r="M94" s="3"/>
    </row>
    <row r="95" spans="2:13">
      <c r="B95" s="5" t="s">
        <v>125</v>
      </c>
    </row>
    <row r="96" spans="2:13">
      <c r="B96" s="5" t="s">
        <v>125</v>
      </c>
    </row>
    <row r="97" spans="2:2">
      <c r="B97" s="5" t="s">
        <v>125</v>
      </c>
    </row>
    <row r="98" spans="2:2">
      <c r="B98" s="5" t="s">
        <v>125</v>
      </c>
    </row>
    <row r="99" spans="2:2">
      <c r="B99" s="5" t="s">
        <v>125</v>
      </c>
    </row>
    <row r="100" spans="2:2">
      <c r="B100" s="5" t="s">
        <v>125</v>
      </c>
    </row>
    <row r="101" spans="2:2">
      <c r="B101" s="5" t="s">
        <v>125</v>
      </c>
    </row>
    <row r="102" spans="2:2">
      <c r="B102" s="5" t="s">
        <v>125</v>
      </c>
    </row>
    <row r="103" spans="2:2">
      <c r="B103" s="5" t="s">
        <v>125</v>
      </c>
    </row>
    <row r="104" spans="2:2">
      <c r="B104" s="5" t="s">
        <v>125</v>
      </c>
    </row>
    <row r="105" spans="2:2">
      <c r="B105" s="5" t="s">
        <v>125</v>
      </c>
    </row>
    <row r="106" spans="2:2">
      <c r="B106" s="5" t="s">
        <v>125</v>
      </c>
    </row>
    <row r="107" spans="2:2">
      <c r="B107" s="5" t="s">
        <v>125</v>
      </c>
    </row>
    <row r="108" spans="2:2">
      <c r="B108" s="5" t="s">
        <v>125</v>
      </c>
    </row>
    <row r="109" spans="2:2">
      <c r="B109" s="5" t="s">
        <v>125</v>
      </c>
    </row>
    <row r="110" spans="2:2">
      <c r="B110" s="5" t="s">
        <v>125</v>
      </c>
    </row>
    <row r="111" spans="2:2">
      <c r="B111" s="5" t="s">
        <v>125</v>
      </c>
    </row>
    <row r="112" spans="2:2">
      <c r="B112" s="5" t="s">
        <v>125</v>
      </c>
    </row>
    <row r="113" spans="2:2">
      <c r="B113" s="5" t="s">
        <v>125</v>
      </c>
    </row>
    <row r="114" spans="2:2">
      <c r="B114" s="5" t="s">
        <v>125</v>
      </c>
    </row>
    <row r="115" spans="2:2">
      <c r="B115" s="5" t="s">
        <v>125</v>
      </c>
    </row>
    <row r="116" spans="2:2">
      <c r="B116" s="5" t="s">
        <v>125</v>
      </c>
    </row>
    <row r="117" spans="2:2">
      <c r="B117" s="5" t="s">
        <v>125</v>
      </c>
    </row>
    <row r="118" spans="2:2">
      <c r="B118" s="5" t="s">
        <v>125</v>
      </c>
    </row>
    <row r="119" spans="2:2">
      <c r="B119" s="5" t="s">
        <v>125</v>
      </c>
    </row>
    <row r="120" spans="2:2">
      <c r="B120" s="5" t="s">
        <v>125</v>
      </c>
    </row>
    <row r="121" spans="2:2">
      <c r="B121" s="5" t="s">
        <v>125</v>
      </c>
    </row>
    <row r="122" spans="2:2">
      <c r="B122" s="5" t="s">
        <v>125</v>
      </c>
    </row>
    <row r="123" spans="2:2">
      <c r="B123" s="5" t="s">
        <v>125</v>
      </c>
    </row>
    <row r="124" spans="2:2">
      <c r="B124" s="5" t="s">
        <v>125</v>
      </c>
    </row>
    <row r="125" spans="2:2">
      <c r="B125" s="5" t="s">
        <v>125</v>
      </c>
    </row>
  </sheetData>
  <mergeCells count="25">
    <mergeCell ref="A43:J43"/>
    <mergeCell ref="A52:J52"/>
    <mergeCell ref="A64:J64"/>
    <mergeCell ref="A68:J68"/>
    <mergeCell ref="A20:J20"/>
    <mergeCell ref="A24:J24"/>
    <mergeCell ref="A27:J27"/>
    <mergeCell ref="A30:J30"/>
    <mergeCell ref="A33:J33"/>
    <mergeCell ref="A36:J36"/>
    <mergeCell ref="A17:J1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10:J10"/>
    <mergeCell ref="A13:J1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4.5" style="5" bestFit="1" customWidth="1"/>
    <col min="7" max="9" width="5.5" style="6" customWidth="1"/>
    <col min="10" max="10" width="4.83203125" style="6" customWidth="1"/>
    <col min="11" max="11" width="10.5" style="32" bestFit="1" customWidth="1"/>
    <col min="12" max="12" width="8.5" style="6" bestFit="1" customWidth="1"/>
    <col min="13" max="13" width="26.6640625" style="5" bestFit="1" customWidth="1"/>
    <col min="14" max="16384" width="9.1640625" style="3"/>
  </cols>
  <sheetData>
    <row r="1" spans="1:13" s="2" customFormat="1" ht="29" customHeight="1">
      <c r="A1" s="43" t="s">
        <v>396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3" t="s">
        <v>402</v>
      </c>
      <c r="B3" s="55" t="s">
        <v>0</v>
      </c>
      <c r="C3" s="51" t="s">
        <v>403</v>
      </c>
      <c r="D3" s="51" t="s">
        <v>6</v>
      </c>
      <c r="E3" s="57" t="s">
        <v>404</v>
      </c>
      <c r="F3" s="57" t="s">
        <v>5</v>
      </c>
      <c r="G3" s="57" t="s">
        <v>7</v>
      </c>
      <c r="H3" s="57"/>
      <c r="I3" s="57"/>
      <c r="J3" s="57"/>
      <c r="K3" s="64" t="s">
        <v>132</v>
      </c>
      <c r="L3" s="57" t="s">
        <v>2</v>
      </c>
      <c r="M3" s="58" t="s">
        <v>1</v>
      </c>
    </row>
    <row r="4" spans="1:13" s="1" customFormat="1" ht="21" customHeight="1" thickBot="1">
      <c r="A4" s="54"/>
      <c r="B4" s="56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3</v>
      </c>
      <c r="K4" s="65"/>
      <c r="L4" s="52"/>
      <c r="M4" s="59"/>
    </row>
    <row r="5" spans="1:13" ht="16">
      <c r="A5" s="62" t="s">
        <v>53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14" t="s">
        <v>123</v>
      </c>
      <c r="B6" s="13" t="s">
        <v>349</v>
      </c>
      <c r="C6" s="13" t="s">
        <v>350</v>
      </c>
      <c r="D6" s="13" t="s">
        <v>351</v>
      </c>
      <c r="E6" s="13" t="s">
        <v>406</v>
      </c>
      <c r="F6" s="13" t="s">
        <v>177</v>
      </c>
      <c r="G6" s="26" t="s">
        <v>69</v>
      </c>
      <c r="H6" s="26" t="s">
        <v>71</v>
      </c>
      <c r="I6" s="27" t="s">
        <v>83</v>
      </c>
      <c r="J6" s="14"/>
      <c r="K6" s="36" t="str">
        <f>"160,0"</f>
        <v>160,0</v>
      </c>
      <c r="L6" s="14" t="str">
        <f>"111,7840"</f>
        <v>111,7840</v>
      </c>
      <c r="M6" s="13" t="s">
        <v>369</v>
      </c>
    </row>
    <row r="7" spans="1:13">
      <c r="B7" s="5" t="s">
        <v>125</v>
      </c>
    </row>
    <row r="8" spans="1:13" ht="16">
      <c r="A8" s="60" t="s">
        <v>72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14" t="s">
        <v>202</v>
      </c>
      <c r="B9" s="13" t="s">
        <v>199</v>
      </c>
      <c r="C9" s="13" t="s">
        <v>200</v>
      </c>
      <c r="D9" s="13" t="s">
        <v>201</v>
      </c>
      <c r="E9" s="13" t="s">
        <v>406</v>
      </c>
      <c r="F9" s="13" t="s">
        <v>177</v>
      </c>
      <c r="G9" s="27" t="s">
        <v>59</v>
      </c>
      <c r="H9" s="27" t="s">
        <v>59</v>
      </c>
      <c r="I9" s="14"/>
      <c r="J9" s="14"/>
      <c r="K9" s="36">
        <v>0</v>
      </c>
      <c r="L9" s="14" t="str">
        <f>"0,0000"</f>
        <v>0,0000</v>
      </c>
      <c r="M9" s="13" t="s">
        <v>129</v>
      </c>
    </row>
    <row r="10" spans="1:13">
      <c r="B10" s="5" t="s">
        <v>125</v>
      </c>
    </row>
    <row r="11" spans="1:13" ht="16">
      <c r="A11" s="60" t="s">
        <v>85</v>
      </c>
      <c r="B11" s="60"/>
      <c r="C11" s="61"/>
      <c r="D11" s="61"/>
      <c r="E11" s="61"/>
      <c r="F11" s="61"/>
      <c r="G11" s="61"/>
      <c r="H11" s="61"/>
      <c r="I11" s="61"/>
      <c r="J11" s="61"/>
    </row>
    <row r="12" spans="1:13">
      <c r="A12" s="8" t="s">
        <v>123</v>
      </c>
      <c r="B12" s="7" t="s">
        <v>214</v>
      </c>
      <c r="C12" s="7" t="s">
        <v>215</v>
      </c>
      <c r="D12" s="7" t="s">
        <v>216</v>
      </c>
      <c r="E12" s="7" t="s">
        <v>406</v>
      </c>
      <c r="F12" s="7" t="s">
        <v>177</v>
      </c>
      <c r="G12" s="20" t="s">
        <v>76</v>
      </c>
      <c r="H12" s="21" t="s">
        <v>78</v>
      </c>
      <c r="I12" s="21" t="s">
        <v>109</v>
      </c>
      <c r="J12" s="8"/>
      <c r="K12" s="33" t="str">
        <f>"220,0"</f>
        <v>220,0</v>
      </c>
      <c r="L12" s="8" t="str">
        <f>"134,6950"</f>
        <v>134,6950</v>
      </c>
      <c r="M12" s="7"/>
    </row>
    <row r="13" spans="1:13">
      <c r="A13" s="10" t="s">
        <v>124</v>
      </c>
      <c r="B13" s="9" t="s">
        <v>352</v>
      </c>
      <c r="C13" s="9" t="s">
        <v>353</v>
      </c>
      <c r="D13" s="9" t="s">
        <v>354</v>
      </c>
      <c r="E13" s="9" t="s">
        <v>406</v>
      </c>
      <c r="F13" s="9" t="s">
        <v>177</v>
      </c>
      <c r="G13" s="22" t="s">
        <v>59</v>
      </c>
      <c r="H13" s="22" t="s">
        <v>107</v>
      </c>
      <c r="I13" s="23" t="s">
        <v>251</v>
      </c>
      <c r="J13" s="10"/>
      <c r="K13" s="34" t="str">
        <f>"140,0"</f>
        <v>140,0</v>
      </c>
      <c r="L13" s="10" t="str">
        <f>"89,0190"</f>
        <v>89,0190</v>
      </c>
      <c r="M13" s="9" t="s">
        <v>370</v>
      </c>
    </row>
    <row r="14" spans="1:13">
      <c r="A14" s="12" t="s">
        <v>123</v>
      </c>
      <c r="B14" s="11" t="s">
        <v>352</v>
      </c>
      <c r="C14" s="11" t="s">
        <v>355</v>
      </c>
      <c r="D14" s="11" t="s">
        <v>354</v>
      </c>
      <c r="E14" s="11" t="s">
        <v>408</v>
      </c>
      <c r="F14" s="11" t="s">
        <v>177</v>
      </c>
      <c r="G14" s="24" t="s">
        <v>59</v>
      </c>
      <c r="H14" s="24" t="s">
        <v>107</v>
      </c>
      <c r="I14" s="25" t="s">
        <v>251</v>
      </c>
      <c r="J14" s="12"/>
      <c r="K14" s="35" t="str">
        <f>"140,0"</f>
        <v>140,0</v>
      </c>
      <c r="L14" s="12" t="str">
        <f>"90,7994"</f>
        <v>90,7994</v>
      </c>
      <c r="M14" s="11" t="s">
        <v>370</v>
      </c>
    </row>
    <row r="15" spans="1:13">
      <c r="B15" s="5" t="s">
        <v>125</v>
      </c>
    </row>
    <row r="16" spans="1:13" ht="16">
      <c r="A16" s="60" t="s">
        <v>243</v>
      </c>
      <c r="B16" s="60"/>
      <c r="C16" s="61"/>
      <c r="D16" s="61"/>
      <c r="E16" s="61"/>
      <c r="F16" s="61"/>
      <c r="G16" s="61"/>
      <c r="H16" s="61"/>
      <c r="I16" s="61"/>
      <c r="J16" s="61"/>
    </row>
    <row r="17" spans="1:13">
      <c r="A17" s="14" t="s">
        <v>123</v>
      </c>
      <c r="B17" s="13" t="s">
        <v>244</v>
      </c>
      <c r="C17" s="13" t="s">
        <v>245</v>
      </c>
      <c r="D17" s="13" t="s">
        <v>246</v>
      </c>
      <c r="E17" s="13" t="s">
        <v>406</v>
      </c>
      <c r="F17" s="13" t="s">
        <v>177</v>
      </c>
      <c r="G17" s="26" t="s">
        <v>101</v>
      </c>
      <c r="H17" s="26" t="s">
        <v>76</v>
      </c>
      <c r="I17" s="26" t="s">
        <v>356</v>
      </c>
      <c r="J17" s="14"/>
      <c r="K17" s="36" t="str">
        <f>"232,5"</f>
        <v>232,5</v>
      </c>
      <c r="L17" s="14" t="str">
        <f>"135,1523"</f>
        <v>135,1523</v>
      </c>
      <c r="M17" s="13" t="s">
        <v>129</v>
      </c>
    </row>
    <row r="18" spans="1:13">
      <c r="B18" s="5" t="s">
        <v>125</v>
      </c>
    </row>
    <row r="19" spans="1:13" ht="16">
      <c r="A19" s="60" t="s">
        <v>252</v>
      </c>
      <c r="B19" s="60"/>
      <c r="C19" s="61"/>
      <c r="D19" s="61"/>
      <c r="E19" s="61"/>
      <c r="F19" s="61"/>
      <c r="G19" s="61"/>
      <c r="H19" s="61"/>
      <c r="I19" s="61"/>
      <c r="J19" s="61"/>
    </row>
    <row r="20" spans="1:13">
      <c r="A20" s="8" t="s">
        <v>123</v>
      </c>
      <c r="B20" s="7" t="s">
        <v>357</v>
      </c>
      <c r="C20" s="7" t="s">
        <v>358</v>
      </c>
      <c r="D20" s="7" t="s">
        <v>359</v>
      </c>
      <c r="E20" s="7" t="s">
        <v>406</v>
      </c>
      <c r="F20" s="7" t="s">
        <v>177</v>
      </c>
      <c r="G20" s="20" t="s">
        <v>101</v>
      </c>
      <c r="H20" s="20" t="s">
        <v>322</v>
      </c>
      <c r="I20" s="20" t="s">
        <v>76</v>
      </c>
      <c r="J20" s="8"/>
      <c r="K20" s="33" t="str">
        <f>"220,0"</f>
        <v>220,0</v>
      </c>
      <c r="L20" s="8" t="str">
        <f>"123,7830"</f>
        <v>123,7830</v>
      </c>
      <c r="M20" s="7" t="s">
        <v>129</v>
      </c>
    </row>
    <row r="21" spans="1:13">
      <c r="A21" s="12" t="s">
        <v>123</v>
      </c>
      <c r="B21" s="11" t="s">
        <v>357</v>
      </c>
      <c r="C21" s="11" t="s">
        <v>360</v>
      </c>
      <c r="D21" s="11" t="s">
        <v>359</v>
      </c>
      <c r="E21" s="11" t="s">
        <v>411</v>
      </c>
      <c r="F21" s="11" t="s">
        <v>177</v>
      </c>
      <c r="G21" s="24" t="s">
        <v>101</v>
      </c>
      <c r="H21" s="24" t="s">
        <v>322</v>
      </c>
      <c r="I21" s="24" t="s">
        <v>76</v>
      </c>
      <c r="J21" s="12"/>
      <c r="K21" s="35" t="str">
        <f>"220,0"</f>
        <v>220,0</v>
      </c>
      <c r="L21" s="12" t="str">
        <f>"169,0876"</f>
        <v>169,0876</v>
      </c>
      <c r="M21" s="11" t="s">
        <v>129</v>
      </c>
    </row>
    <row r="22" spans="1:13">
      <c r="B22" s="5" t="s">
        <v>125</v>
      </c>
    </row>
    <row r="23" spans="1:13" ht="16">
      <c r="A23" s="60" t="s">
        <v>103</v>
      </c>
      <c r="B23" s="60"/>
      <c r="C23" s="61"/>
      <c r="D23" s="61"/>
      <c r="E23" s="61"/>
      <c r="F23" s="61"/>
      <c r="G23" s="61"/>
      <c r="H23" s="61"/>
      <c r="I23" s="61"/>
      <c r="J23" s="61"/>
    </row>
    <row r="24" spans="1:13">
      <c r="A24" s="14" t="s">
        <v>123</v>
      </c>
      <c r="B24" s="13" t="s">
        <v>361</v>
      </c>
      <c r="C24" s="13" t="s">
        <v>362</v>
      </c>
      <c r="D24" s="13" t="s">
        <v>363</v>
      </c>
      <c r="E24" s="13" t="s">
        <v>406</v>
      </c>
      <c r="F24" s="13" t="s">
        <v>177</v>
      </c>
      <c r="G24" s="26" t="s">
        <v>78</v>
      </c>
      <c r="H24" s="26" t="s">
        <v>109</v>
      </c>
      <c r="I24" s="27" t="s">
        <v>364</v>
      </c>
      <c r="J24" s="14"/>
      <c r="K24" s="36" t="str">
        <f>"250,0"</f>
        <v>250,0</v>
      </c>
      <c r="L24" s="14" t="str">
        <f>"138,2500"</f>
        <v>138,2500</v>
      </c>
      <c r="M24" s="13"/>
    </row>
    <row r="25" spans="1:13">
      <c r="B25" s="5" t="s">
        <v>125</v>
      </c>
    </row>
    <row r="26" spans="1:13">
      <c r="B26" s="5" t="s">
        <v>125</v>
      </c>
    </row>
    <row r="27" spans="1:13">
      <c r="B27" s="5" t="s">
        <v>125</v>
      </c>
    </row>
    <row r="28" spans="1:13" ht="18">
      <c r="B28" s="15" t="s">
        <v>110</v>
      </c>
      <c r="C28" s="15"/>
    </row>
    <row r="29" spans="1:13" ht="16">
      <c r="B29" s="16" t="s">
        <v>116</v>
      </c>
      <c r="C29" s="16"/>
    </row>
    <row r="30" spans="1:13" ht="14">
      <c r="B30" s="17"/>
      <c r="C30" s="18" t="s">
        <v>115</v>
      </c>
    </row>
    <row r="31" spans="1:13" ht="14">
      <c r="B31" s="19" t="s">
        <v>111</v>
      </c>
      <c r="C31" s="19" t="s">
        <v>112</v>
      </c>
      <c r="D31" s="19" t="s">
        <v>393</v>
      </c>
      <c r="E31" s="19" t="s">
        <v>262</v>
      </c>
      <c r="F31" s="19" t="s">
        <v>365</v>
      </c>
    </row>
    <row r="32" spans="1:13">
      <c r="B32" s="5" t="s">
        <v>361</v>
      </c>
      <c r="C32" s="5" t="s">
        <v>115</v>
      </c>
      <c r="D32" s="6" t="s">
        <v>122</v>
      </c>
      <c r="E32" s="6" t="s">
        <v>109</v>
      </c>
      <c r="F32" s="6" t="s">
        <v>366</v>
      </c>
    </row>
    <row r="33" spans="2:6">
      <c r="B33" s="5" t="s">
        <v>244</v>
      </c>
      <c r="C33" s="5" t="s">
        <v>115</v>
      </c>
      <c r="D33" s="6" t="s">
        <v>267</v>
      </c>
      <c r="E33" s="6" t="s">
        <v>356</v>
      </c>
      <c r="F33" s="6" t="s">
        <v>367</v>
      </c>
    </row>
    <row r="34" spans="2:6">
      <c r="B34" s="5" t="s">
        <v>214</v>
      </c>
      <c r="C34" s="5" t="s">
        <v>115</v>
      </c>
      <c r="D34" s="6" t="s">
        <v>121</v>
      </c>
      <c r="E34" s="6" t="s">
        <v>76</v>
      </c>
      <c r="F34" s="6" t="s">
        <v>368</v>
      </c>
    </row>
    <row r="35" spans="2:6">
      <c r="B35" s="5" t="s">
        <v>125</v>
      </c>
    </row>
    <row r="36" spans="2:6">
      <c r="B36" s="5" t="s">
        <v>125</v>
      </c>
    </row>
  </sheetData>
  <mergeCells count="17">
    <mergeCell ref="A19:J19"/>
    <mergeCell ref="A23:J23"/>
    <mergeCell ref="L3:L4"/>
    <mergeCell ref="M3:M4"/>
    <mergeCell ref="A5:J5"/>
    <mergeCell ref="A8:J8"/>
    <mergeCell ref="A11:J11"/>
    <mergeCell ref="A16:J16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>
      <selection activeCell="J32" sqref="I32:J3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4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33203125" style="5" bestFit="1" customWidth="1"/>
    <col min="14" max="16384" width="9.1640625" style="3"/>
  </cols>
  <sheetData>
    <row r="1" spans="1:13" s="2" customFormat="1" ht="12.75" customHeight="1">
      <c r="A1" s="66" t="s">
        <v>397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2" customFormat="1" ht="78.7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4">
      <c r="A3" s="53" t="s">
        <v>402</v>
      </c>
      <c r="B3" s="55" t="s">
        <v>0</v>
      </c>
      <c r="C3" s="51" t="s">
        <v>4</v>
      </c>
      <c r="D3" s="51" t="s">
        <v>6</v>
      </c>
      <c r="E3" s="57" t="s">
        <v>348</v>
      </c>
      <c r="F3" s="57" t="s">
        <v>5</v>
      </c>
      <c r="G3" s="57" t="s">
        <v>7</v>
      </c>
      <c r="H3" s="57"/>
      <c r="I3" s="57"/>
      <c r="J3" s="57"/>
      <c r="K3" s="57" t="s">
        <v>132</v>
      </c>
      <c r="L3" s="57" t="s">
        <v>2</v>
      </c>
      <c r="M3" s="58" t="s">
        <v>1</v>
      </c>
    </row>
    <row r="4" spans="1:13" s="1" customFormat="1" ht="15" thickBot="1">
      <c r="A4" s="54"/>
      <c r="B4" s="56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3</v>
      </c>
      <c r="K4" s="52"/>
      <c r="L4" s="52"/>
      <c r="M4" s="59"/>
    </row>
    <row r="5" spans="1:13" ht="16">
      <c r="A5" s="62" t="s">
        <v>243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14" t="s">
        <v>123</v>
      </c>
      <c r="B6" s="13" t="s">
        <v>371</v>
      </c>
      <c r="C6" s="13" t="s">
        <v>372</v>
      </c>
      <c r="D6" s="13" t="s">
        <v>373</v>
      </c>
      <c r="E6" s="13" t="s">
        <v>406</v>
      </c>
      <c r="F6" s="13" t="s">
        <v>131</v>
      </c>
      <c r="G6" s="26" t="s">
        <v>100</v>
      </c>
      <c r="H6" s="26" t="s">
        <v>101</v>
      </c>
      <c r="I6" s="26" t="s">
        <v>322</v>
      </c>
      <c r="J6" s="14"/>
      <c r="K6" s="14" t="str">
        <f>"210,0"</f>
        <v>210,0</v>
      </c>
      <c r="L6" s="14" t="str">
        <f>"126,2730"</f>
        <v>126,2730</v>
      </c>
      <c r="M6" s="13" t="s">
        <v>129</v>
      </c>
    </row>
    <row r="7" spans="1:13">
      <c r="B7" s="5" t="s">
        <v>125</v>
      </c>
    </row>
    <row r="8" spans="1:13">
      <c r="B8" s="5" t="s">
        <v>125</v>
      </c>
    </row>
    <row r="9" spans="1:13">
      <c r="B9" s="5" t="s">
        <v>125</v>
      </c>
    </row>
    <row r="10" spans="1:13">
      <c r="B10" s="5" t="s">
        <v>125</v>
      </c>
    </row>
    <row r="11" spans="1:13">
      <c r="B11" s="5" t="s">
        <v>125</v>
      </c>
    </row>
    <row r="12" spans="1:13">
      <c r="B12" s="5" t="s">
        <v>125</v>
      </c>
    </row>
    <row r="13" spans="1:13">
      <c r="B13" s="5" t="s">
        <v>125</v>
      </c>
    </row>
    <row r="14" spans="1:13">
      <c r="B14" s="5" t="s">
        <v>125</v>
      </c>
    </row>
    <row r="15" spans="1:13">
      <c r="B15" s="5" t="s">
        <v>125</v>
      </c>
    </row>
    <row r="16" spans="1:13" ht="18">
      <c r="B16" s="5" t="s">
        <v>125</v>
      </c>
      <c r="C16" s="15"/>
      <c r="D16" s="15"/>
    </row>
    <row r="17" spans="2:13">
      <c r="B17" s="5" t="s">
        <v>125</v>
      </c>
      <c r="C17" s="6"/>
      <c r="D17" s="6"/>
      <c r="E17" s="6"/>
      <c r="F17" s="6"/>
      <c r="H17" s="5"/>
      <c r="I17" s="3"/>
      <c r="J17" s="3"/>
      <c r="K17" s="3"/>
      <c r="L17" s="3"/>
      <c r="M17" s="3"/>
    </row>
    <row r="18" spans="2:13">
      <c r="B18" s="5" t="s">
        <v>125</v>
      </c>
      <c r="C18" s="6"/>
      <c r="D18" s="6"/>
      <c r="E18" s="6"/>
      <c r="F18" s="6"/>
      <c r="H18" s="5"/>
      <c r="I18" s="3"/>
      <c r="J18" s="3"/>
      <c r="K18" s="3"/>
      <c r="L18" s="3"/>
      <c r="M18" s="3"/>
    </row>
    <row r="19" spans="2:13">
      <c r="B19" s="5" t="s">
        <v>125</v>
      </c>
      <c r="C19" s="6"/>
      <c r="D19" s="6"/>
      <c r="E19" s="6"/>
      <c r="F19" s="6"/>
      <c r="H19" s="5"/>
      <c r="I19" s="3"/>
      <c r="J19" s="3"/>
      <c r="K19" s="3"/>
      <c r="L19" s="3"/>
      <c r="M19" s="3"/>
    </row>
    <row r="20" spans="2:13">
      <c r="B20" s="5" t="s">
        <v>125</v>
      </c>
      <c r="C20" s="6"/>
      <c r="D20" s="6"/>
      <c r="E20" s="6"/>
      <c r="F20" s="6"/>
      <c r="H20" s="5"/>
      <c r="I20" s="3"/>
      <c r="J20" s="3"/>
      <c r="K20" s="3"/>
      <c r="L20" s="3"/>
      <c r="M20" s="3"/>
    </row>
    <row r="21" spans="2:13">
      <c r="B21" s="5" t="s">
        <v>125</v>
      </c>
      <c r="C21" s="6"/>
      <c r="D21" s="6"/>
      <c r="E21" s="6"/>
      <c r="F21" s="6"/>
      <c r="H21" s="5"/>
      <c r="I21" s="3"/>
      <c r="J21" s="3"/>
      <c r="K21" s="3"/>
      <c r="L21" s="3"/>
      <c r="M21" s="3"/>
    </row>
  </sheetData>
  <mergeCells count="12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9"/>
  <sheetViews>
    <sheetView topLeftCell="A26" workbookViewId="0">
      <selection activeCell="E58" sqref="E58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4.5" style="5" bestFit="1" customWidth="1"/>
    <col min="7" max="9" width="5.5" style="6" customWidth="1"/>
    <col min="10" max="10" width="4.83203125" style="6" customWidth="1"/>
    <col min="11" max="11" width="11.33203125" style="6" bestFit="1" customWidth="1"/>
    <col min="12" max="12" width="8.5" style="6" bestFit="1" customWidth="1"/>
    <col min="13" max="13" width="26.6640625" style="5" bestFit="1" customWidth="1"/>
    <col min="14" max="16384" width="9.1640625" style="3"/>
  </cols>
  <sheetData>
    <row r="1" spans="1:13" s="2" customFormat="1" ht="29" customHeight="1">
      <c r="A1" s="43" t="s">
        <v>398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3" t="s">
        <v>402</v>
      </c>
      <c r="B3" s="55" t="s">
        <v>0</v>
      </c>
      <c r="C3" s="51" t="s">
        <v>403</v>
      </c>
      <c r="D3" s="51" t="s">
        <v>6</v>
      </c>
      <c r="E3" s="57" t="s">
        <v>404</v>
      </c>
      <c r="F3" s="57" t="s">
        <v>5</v>
      </c>
      <c r="G3" s="57" t="s">
        <v>8</v>
      </c>
      <c r="H3" s="57"/>
      <c r="I3" s="57"/>
      <c r="J3" s="57"/>
      <c r="K3" s="57" t="s">
        <v>132</v>
      </c>
      <c r="L3" s="57" t="s">
        <v>2</v>
      </c>
      <c r="M3" s="58" t="s">
        <v>1</v>
      </c>
    </row>
    <row r="4" spans="1:13" s="1" customFormat="1" ht="21" customHeight="1" thickBot="1">
      <c r="A4" s="54"/>
      <c r="B4" s="56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3</v>
      </c>
      <c r="K4" s="52"/>
      <c r="L4" s="52"/>
      <c r="M4" s="59"/>
    </row>
    <row r="5" spans="1:13" ht="16">
      <c r="A5" s="62" t="s">
        <v>9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8" t="s">
        <v>123</v>
      </c>
      <c r="B6" s="7" t="s">
        <v>10</v>
      </c>
      <c r="C6" s="7" t="s">
        <v>11</v>
      </c>
      <c r="D6" s="7" t="s">
        <v>12</v>
      </c>
      <c r="E6" s="7" t="s">
        <v>405</v>
      </c>
      <c r="F6" s="7" t="s">
        <v>13</v>
      </c>
      <c r="G6" s="20" t="s">
        <v>16</v>
      </c>
      <c r="H6" s="20" t="s">
        <v>17</v>
      </c>
      <c r="I6" s="20" t="s">
        <v>18</v>
      </c>
      <c r="J6" s="8"/>
      <c r="K6" s="8" t="str">
        <f>"65,0"</f>
        <v>65,0</v>
      </c>
      <c r="L6" s="8" t="str">
        <f>"96,9475"</f>
        <v>96,9475</v>
      </c>
      <c r="M6" s="7" t="s">
        <v>127</v>
      </c>
    </row>
    <row r="7" spans="1:13">
      <c r="A7" s="12" t="s">
        <v>123</v>
      </c>
      <c r="B7" s="11" t="s">
        <v>24</v>
      </c>
      <c r="C7" s="11" t="s">
        <v>25</v>
      </c>
      <c r="D7" s="11" t="s">
        <v>21</v>
      </c>
      <c r="E7" s="11" t="s">
        <v>406</v>
      </c>
      <c r="F7" s="11" t="s">
        <v>177</v>
      </c>
      <c r="G7" s="24" t="s">
        <v>28</v>
      </c>
      <c r="H7" s="24" t="s">
        <v>29</v>
      </c>
      <c r="I7" s="25" t="s">
        <v>30</v>
      </c>
      <c r="J7" s="12"/>
      <c r="K7" s="12" t="str">
        <f>"100,0"</f>
        <v>100,0</v>
      </c>
      <c r="L7" s="12" t="str">
        <f>"140,8100"</f>
        <v>140,8100</v>
      </c>
      <c r="M7" s="11" t="s">
        <v>347</v>
      </c>
    </row>
    <row r="8" spans="1:13">
      <c r="B8" s="5" t="s">
        <v>125</v>
      </c>
    </row>
    <row r="9" spans="1:13" ht="16">
      <c r="A9" s="60" t="s">
        <v>60</v>
      </c>
      <c r="B9" s="60"/>
      <c r="C9" s="61"/>
      <c r="D9" s="61"/>
      <c r="E9" s="61"/>
      <c r="F9" s="61"/>
      <c r="G9" s="61"/>
      <c r="H9" s="61"/>
      <c r="I9" s="61"/>
      <c r="J9" s="61"/>
    </row>
    <row r="10" spans="1:13">
      <c r="A10" s="14" t="s">
        <v>123</v>
      </c>
      <c r="B10" s="13" t="s">
        <v>278</v>
      </c>
      <c r="C10" s="13" t="s">
        <v>279</v>
      </c>
      <c r="D10" s="13" t="s">
        <v>280</v>
      </c>
      <c r="E10" s="13" t="s">
        <v>406</v>
      </c>
      <c r="F10" s="13" t="s">
        <v>177</v>
      </c>
      <c r="G10" s="26" t="s">
        <v>68</v>
      </c>
      <c r="H10" s="26" t="s">
        <v>29</v>
      </c>
      <c r="I10" s="26" t="s">
        <v>30</v>
      </c>
      <c r="J10" s="14"/>
      <c r="K10" s="14" t="str">
        <f>"105,0"</f>
        <v>105,0</v>
      </c>
      <c r="L10" s="14" t="str">
        <f>"132,6675"</f>
        <v>132,6675</v>
      </c>
      <c r="M10" s="13" t="s">
        <v>346</v>
      </c>
    </row>
    <row r="11" spans="1:13">
      <c r="B11" s="5" t="s">
        <v>125</v>
      </c>
    </row>
    <row r="12" spans="1:13" ht="16">
      <c r="A12" s="60" t="s">
        <v>31</v>
      </c>
      <c r="B12" s="60"/>
      <c r="C12" s="61"/>
      <c r="D12" s="61"/>
      <c r="E12" s="61"/>
      <c r="F12" s="61"/>
      <c r="G12" s="61"/>
      <c r="H12" s="61"/>
      <c r="I12" s="61"/>
      <c r="J12" s="61"/>
    </row>
    <row r="13" spans="1:13">
      <c r="A13" s="14" t="s">
        <v>123</v>
      </c>
      <c r="B13" s="13" t="s">
        <v>281</v>
      </c>
      <c r="C13" s="13" t="s">
        <v>282</v>
      </c>
      <c r="D13" s="13" t="s">
        <v>283</v>
      </c>
      <c r="E13" s="13" t="s">
        <v>406</v>
      </c>
      <c r="F13" s="13" t="s">
        <v>177</v>
      </c>
      <c r="G13" s="26" t="s">
        <v>42</v>
      </c>
      <c r="H13" s="26" t="s">
        <v>26</v>
      </c>
      <c r="I13" s="26" t="s">
        <v>17</v>
      </c>
      <c r="J13" s="14"/>
      <c r="K13" s="14" t="str">
        <f>"60,0"</f>
        <v>60,0</v>
      </c>
      <c r="L13" s="14" t="str">
        <f>"71,8020"</f>
        <v>71,8020</v>
      </c>
      <c r="M13" s="13" t="s">
        <v>344</v>
      </c>
    </row>
    <row r="14" spans="1:13">
      <c r="B14" s="5" t="s">
        <v>125</v>
      </c>
    </row>
    <row r="15" spans="1:13" ht="16">
      <c r="A15" s="60" t="s">
        <v>145</v>
      </c>
      <c r="B15" s="60"/>
      <c r="C15" s="61"/>
      <c r="D15" s="61"/>
      <c r="E15" s="61"/>
      <c r="F15" s="61"/>
      <c r="G15" s="61"/>
      <c r="H15" s="61"/>
      <c r="I15" s="61"/>
      <c r="J15" s="61"/>
    </row>
    <row r="16" spans="1:13">
      <c r="A16" s="8" t="s">
        <v>123</v>
      </c>
      <c r="B16" s="7" t="s">
        <v>284</v>
      </c>
      <c r="C16" s="7" t="s">
        <v>285</v>
      </c>
      <c r="D16" s="7" t="s">
        <v>286</v>
      </c>
      <c r="E16" s="7" t="s">
        <v>406</v>
      </c>
      <c r="F16" s="7" t="s">
        <v>177</v>
      </c>
      <c r="G16" s="20" t="s">
        <v>58</v>
      </c>
      <c r="H16" s="21" t="s">
        <v>50</v>
      </c>
      <c r="I16" s="21" t="s">
        <v>50</v>
      </c>
      <c r="J16" s="8"/>
      <c r="K16" s="8" t="str">
        <f>"115,0"</f>
        <v>115,0</v>
      </c>
      <c r="L16" s="8" t="str">
        <f>"128,8805"</f>
        <v>128,8805</v>
      </c>
      <c r="M16" s="7" t="s">
        <v>343</v>
      </c>
    </row>
    <row r="17" spans="1:13">
      <c r="A17" s="12" t="s">
        <v>124</v>
      </c>
      <c r="B17" s="11" t="s">
        <v>287</v>
      </c>
      <c r="C17" s="11" t="s">
        <v>288</v>
      </c>
      <c r="D17" s="11" t="s">
        <v>289</v>
      </c>
      <c r="E17" s="11" t="s">
        <v>406</v>
      </c>
      <c r="F17" s="11" t="s">
        <v>177</v>
      </c>
      <c r="G17" s="24" t="s">
        <v>42</v>
      </c>
      <c r="H17" s="24" t="s">
        <v>16</v>
      </c>
      <c r="I17" s="24" t="s">
        <v>18</v>
      </c>
      <c r="J17" s="12"/>
      <c r="K17" s="12" t="str">
        <f>"65,0"</f>
        <v>65,0</v>
      </c>
      <c r="L17" s="12" t="str">
        <f>"73,0340"</f>
        <v>73,0340</v>
      </c>
      <c r="M17" s="11" t="s">
        <v>344</v>
      </c>
    </row>
    <row r="18" spans="1:13">
      <c r="B18" s="5" t="s">
        <v>125</v>
      </c>
    </row>
    <row r="19" spans="1:13" ht="16">
      <c r="A19" s="60" t="s">
        <v>37</v>
      </c>
      <c r="B19" s="60"/>
      <c r="C19" s="61"/>
      <c r="D19" s="61"/>
      <c r="E19" s="61"/>
      <c r="F19" s="61"/>
      <c r="G19" s="61"/>
      <c r="H19" s="61"/>
      <c r="I19" s="61"/>
      <c r="J19" s="61"/>
    </row>
    <row r="20" spans="1:13">
      <c r="A20" s="8" t="s">
        <v>123</v>
      </c>
      <c r="B20" s="7" t="s">
        <v>290</v>
      </c>
      <c r="C20" s="7" t="s">
        <v>291</v>
      </c>
      <c r="D20" s="7" t="s">
        <v>292</v>
      </c>
      <c r="E20" s="7" t="s">
        <v>407</v>
      </c>
      <c r="F20" s="7" t="s">
        <v>161</v>
      </c>
      <c r="G20" s="20" t="s">
        <v>49</v>
      </c>
      <c r="H20" s="20" t="s">
        <v>162</v>
      </c>
      <c r="I20" s="20" t="s">
        <v>43</v>
      </c>
      <c r="J20" s="8"/>
      <c r="K20" s="8" t="str">
        <f>"80,0"</f>
        <v>80,0</v>
      </c>
      <c r="L20" s="8" t="str">
        <f>"85,8160"</f>
        <v>85,8160</v>
      </c>
      <c r="M20" s="7" t="s">
        <v>270</v>
      </c>
    </row>
    <row r="21" spans="1:13">
      <c r="A21" s="10" t="s">
        <v>123</v>
      </c>
      <c r="B21" s="9" t="s">
        <v>45</v>
      </c>
      <c r="C21" s="9" t="s">
        <v>150</v>
      </c>
      <c r="D21" s="9" t="s">
        <v>47</v>
      </c>
      <c r="E21" s="9" t="s">
        <v>406</v>
      </c>
      <c r="F21" s="9" t="s">
        <v>277</v>
      </c>
      <c r="G21" s="22" t="s">
        <v>50</v>
      </c>
      <c r="H21" s="22" t="s">
        <v>51</v>
      </c>
      <c r="I21" s="23" t="s">
        <v>52</v>
      </c>
      <c r="J21" s="10"/>
      <c r="K21" s="10" t="str">
        <f>"125,0"</f>
        <v>125,0</v>
      </c>
      <c r="L21" s="10" t="str">
        <f>"136,0500"</f>
        <v>136,0500</v>
      </c>
      <c r="M21" s="9" t="s">
        <v>128</v>
      </c>
    </row>
    <row r="22" spans="1:13">
      <c r="A22" s="10" t="s">
        <v>124</v>
      </c>
      <c r="B22" s="9" t="s">
        <v>38</v>
      </c>
      <c r="C22" s="9" t="s">
        <v>39</v>
      </c>
      <c r="D22" s="9" t="s">
        <v>40</v>
      </c>
      <c r="E22" s="9" t="s">
        <v>406</v>
      </c>
      <c r="F22" s="9" t="s">
        <v>177</v>
      </c>
      <c r="G22" s="23" t="s">
        <v>43</v>
      </c>
      <c r="H22" s="22" t="s">
        <v>43</v>
      </c>
      <c r="I22" s="23" t="s">
        <v>44</v>
      </c>
      <c r="J22" s="10"/>
      <c r="K22" s="10" t="str">
        <f>"80,0"</f>
        <v>80,0</v>
      </c>
      <c r="L22" s="10" t="str">
        <f>"88,1680"</f>
        <v>88,1680</v>
      </c>
      <c r="M22" s="9" t="s">
        <v>128</v>
      </c>
    </row>
    <row r="23" spans="1:13">
      <c r="A23" s="12" t="s">
        <v>123</v>
      </c>
      <c r="B23" s="11" t="s">
        <v>45</v>
      </c>
      <c r="C23" s="11" t="s">
        <v>46</v>
      </c>
      <c r="D23" s="11" t="s">
        <v>47</v>
      </c>
      <c r="E23" s="11" t="s">
        <v>408</v>
      </c>
      <c r="F23" s="11" t="s">
        <v>277</v>
      </c>
      <c r="G23" s="24" t="s">
        <v>50</v>
      </c>
      <c r="H23" s="24" t="s">
        <v>51</v>
      </c>
      <c r="I23" s="25" t="s">
        <v>52</v>
      </c>
      <c r="J23" s="12"/>
      <c r="K23" s="12" t="str">
        <f>"125,0"</f>
        <v>125,0</v>
      </c>
      <c r="L23" s="12" t="str">
        <f>"136,7303"</f>
        <v>136,7303</v>
      </c>
      <c r="M23" s="11" t="s">
        <v>128</v>
      </c>
    </row>
    <row r="24" spans="1:13">
      <c r="B24" s="5" t="s">
        <v>125</v>
      </c>
    </row>
    <row r="25" spans="1:13" ht="16">
      <c r="A25" s="60" t="s">
        <v>53</v>
      </c>
      <c r="B25" s="60"/>
      <c r="C25" s="61"/>
      <c r="D25" s="61"/>
      <c r="E25" s="61"/>
      <c r="F25" s="61"/>
      <c r="G25" s="61"/>
      <c r="H25" s="61"/>
      <c r="I25" s="61"/>
      <c r="J25" s="61"/>
    </row>
    <row r="26" spans="1:13">
      <c r="A26" s="14" t="s">
        <v>123</v>
      </c>
      <c r="B26" s="13" t="s">
        <v>54</v>
      </c>
      <c r="C26" s="13" t="s">
        <v>55</v>
      </c>
      <c r="D26" s="13" t="s">
        <v>56</v>
      </c>
      <c r="E26" s="13" t="s">
        <v>408</v>
      </c>
      <c r="F26" s="13" t="s">
        <v>177</v>
      </c>
      <c r="G26" s="26" t="s">
        <v>58</v>
      </c>
      <c r="H26" s="26" t="s">
        <v>51</v>
      </c>
      <c r="I26" s="26" t="s">
        <v>59</v>
      </c>
      <c r="J26" s="14"/>
      <c r="K26" s="14" t="str">
        <f>"130,0"</f>
        <v>130,0</v>
      </c>
      <c r="L26" s="14" t="str">
        <f>"135,5377"</f>
        <v>135,5377</v>
      </c>
      <c r="M26" s="13"/>
    </row>
    <row r="27" spans="1:13">
      <c r="B27" s="5" t="s">
        <v>125</v>
      </c>
    </row>
    <row r="28" spans="1:13" ht="16">
      <c r="A28" s="60" t="s">
        <v>60</v>
      </c>
      <c r="B28" s="60"/>
      <c r="C28" s="61"/>
      <c r="D28" s="61"/>
      <c r="E28" s="61"/>
      <c r="F28" s="61"/>
      <c r="G28" s="61"/>
      <c r="H28" s="61"/>
      <c r="I28" s="61"/>
      <c r="J28" s="61"/>
    </row>
    <row r="29" spans="1:13">
      <c r="A29" s="8" t="s">
        <v>123</v>
      </c>
      <c r="B29" s="7" t="s">
        <v>293</v>
      </c>
      <c r="C29" s="7" t="s">
        <v>294</v>
      </c>
      <c r="D29" s="7" t="s">
        <v>295</v>
      </c>
      <c r="E29" s="7" t="s">
        <v>405</v>
      </c>
      <c r="F29" s="7" t="s">
        <v>177</v>
      </c>
      <c r="G29" s="20" t="s">
        <v>43</v>
      </c>
      <c r="H29" s="20" t="s">
        <v>28</v>
      </c>
      <c r="I29" s="20" t="s">
        <v>68</v>
      </c>
      <c r="J29" s="8"/>
      <c r="K29" s="8" t="str">
        <f>"95,0"</f>
        <v>95,0</v>
      </c>
      <c r="L29" s="8" t="str">
        <f>"126,8630"</f>
        <v>126,8630</v>
      </c>
      <c r="M29" s="7" t="s">
        <v>344</v>
      </c>
    </row>
    <row r="30" spans="1:13">
      <c r="A30" s="12" t="s">
        <v>124</v>
      </c>
      <c r="B30" s="11" t="s">
        <v>296</v>
      </c>
      <c r="C30" s="11" t="s">
        <v>297</v>
      </c>
      <c r="D30" s="11" t="s">
        <v>298</v>
      </c>
      <c r="E30" s="11" t="s">
        <v>405</v>
      </c>
      <c r="F30" s="11" t="s">
        <v>13</v>
      </c>
      <c r="G30" s="24" t="s">
        <v>42</v>
      </c>
      <c r="H30" s="24" t="s">
        <v>64</v>
      </c>
      <c r="I30" s="25" t="s">
        <v>35</v>
      </c>
      <c r="J30" s="12"/>
      <c r="K30" s="12" t="str">
        <f>"45,0"</f>
        <v>45,0</v>
      </c>
      <c r="L30" s="12" t="str">
        <f>"52,1640"</f>
        <v>52,1640</v>
      </c>
      <c r="M30" s="11" t="s">
        <v>127</v>
      </c>
    </row>
    <row r="31" spans="1:13">
      <c r="B31" s="5" t="s">
        <v>125</v>
      </c>
    </row>
    <row r="32" spans="1:13" ht="16">
      <c r="A32" s="60" t="s">
        <v>53</v>
      </c>
      <c r="B32" s="60"/>
      <c r="C32" s="61"/>
      <c r="D32" s="61"/>
      <c r="E32" s="61"/>
      <c r="F32" s="61"/>
      <c r="G32" s="61"/>
      <c r="H32" s="61"/>
      <c r="I32" s="61"/>
      <c r="J32" s="61"/>
    </row>
    <row r="33" spans="1:13">
      <c r="A33" s="8" t="s">
        <v>123</v>
      </c>
      <c r="B33" s="7" t="s">
        <v>299</v>
      </c>
      <c r="C33" s="7" t="s">
        <v>300</v>
      </c>
      <c r="D33" s="7" t="s">
        <v>301</v>
      </c>
      <c r="E33" s="7" t="s">
        <v>409</v>
      </c>
      <c r="F33" s="7" t="s">
        <v>177</v>
      </c>
      <c r="G33" s="20" t="s">
        <v>107</v>
      </c>
      <c r="H33" s="20" t="s">
        <v>71</v>
      </c>
      <c r="I33" s="21" t="s">
        <v>83</v>
      </c>
      <c r="J33" s="8"/>
      <c r="K33" s="8" t="str">
        <f>"160,0"</f>
        <v>160,0</v>
      </c>
      <c r="L33" s="8" t="str">
        <f>"116,8000"</f>
        <v>116,8000</v>
      </c>
      <c r="M33" s="7" t="s">
        <v>344</v>
      </c>
    </row>
    <row r="34" spans="1:13">
      <c r="A34" s="10" t="s">
        <v>124</v>
      </c>
      <c r="B34" s="9" t="s">
        <v>302</v>
      </c>
      <c r="C34" s="9" t="s">
        <v>303</v>
      </c>
      <c r="D34" s="9" t="s">
        <v>304</v>
      </c>
      <c r="E34" s="9" t="s">
        <v>409</v>
      </c>
      <c r="F34" s="9" t="s">
        <v>177</v>
      </c>
      <c r="G34" s="22" t="s">
        <v>36</v>
      </c>
      <c r="H34" s="22" t="s">
        <v>58</v>
      </c>
      <c r="I34" s="23" t="s">
        <v>50</v>
      </c>
      <c r="J34" s="10"/>
      <c r="K34" s="10" t="str">
        <f>"115,0"</f>
        <v>115,0</v>
      </c>
      <c r="L34" s="10" t="str">
        <f>"84,0305"</f>
        <v>84,0305</v>
      </c>
      <c r="M34" s="9" t="s">
        <v>345</v>
      </c>
    </row>
    <row r="35" spans="1:13">
      <c r="A35" s="12" t="s">
        <v>123</v>
      </c>
      <c r="B35" s="11" t="s">
        <v>305</v>
      </c>
      <c r="C35" s="11" t="s">
        <v>306</v>
      </c>
      <c r="D35" s="11" t="s">
        <v>307</v>
      </c>
      <c r="E35" s="11" t="s">
        <v>406</v>
      </c>
      <c r="F35" s="11" t="s">
        <v>177</v>
      </c>
      <c r="G35" s="24" t="s">
        <v>50</v>
      </c>
      <c r="H35" s="24" t="s">
        <v>99</v>
      </c>
      <c r="I35" s="24" t="s">
        <v>247</v>
      </c>
      <c r="J35" s="12"/>
      <c r="K35" s="12" t="str">
        <f>"145,0"</f>
        <v>145,0</v>
      </c>
      <c r="L35" s="12" t="str">
        <f>"105,3280"</f>
        <v>105,3280</v>
      </c>
      <c r="M35" s="11" t="s">
        <v>129</v>
      </c>
    </row>
    <row r="36" spans="1:13">
      <c r="B36" s="5" t="s">
        <v>125</v>
      </c>
    </row>
    <row r="37" spans="1:13" ht="16">
      <c r="A37" s="60" t="s">
        <v>72</v>
      </c>
      <c r="B37" s="60"/>
      <c r="C37" s="61"/>
      <c r="D37" s="61"/>
      <c r="E37" s="61"/>
      <c r="F37" s="61"/>
      <c r="G37" s="61"/>
      <c r="H37" s="61"/>
      <c r="I37" s="61"/>
      <c r="J37" s="61"/>
    </row>
    <row r="38" spans="1:13">
      <c r="A38" s="8" t="s">
        <v>123</v>
      </c>
      <c r="B38" s="7" t="s">
        <v>308</v>
      </c>
      <c r="C38" s="7" t="s">
        <v>309</v>
      </c>
      <c r="D38" s="7" t="s">
        <v>310</v>
      </c>
      <c r="E38" s="7" t="s">
        <v>405</v>
      </c>
      <c r="F38" s="7" t="s">
        <v>161</v>
      </c>
      <c r="G38" s="20" t="s">
        <v>28</v>
      </c>
      <c r="H38" s="21" t="s">
        <v>29</v>
      </c>
      <c r="I38" s="20" t="s">
        <v>29</v>
      </c>
      <c r="J38" s="8"/>
      <c r="K38" s="8" t="str">
        <f>"100,0"</f>
        <v>100,0</v>
      </c>
      <c r="L38" s="8" t="str">
        <f>"67,6900"</f>
        <v>67,6900</v>
      </c>
      <c r="M38" s="7" t="s">
        <v>270</v>
      </c>
    </row>
    <row r="39" spans="1:13">
      <c r="A39" s="10" t="s">
        <v>123</v>
      </c>
      <c r="B39" s="9" t="s">
        <v>73</v>
      </c>
      <c r="C39" s="9" t="s">
        <v>74</v>
      </c>
      <c r="D39" s="9" t="s">
        <v>75</v>
      </c>
      <c r="E39" s="9" t="s">
        <v>409</v>
      </c>
      <c r="F39" s="9" t="s">
        <v>177</v>
      </c>
      <c r="G39" s="22" t="s">
        <v>76</v>
      </c>
      <c r="H39" s="22" t="s">
        <v>77</v>
      </c>
      <c r="I39" s="23" t="s">
        <v>78</v>
      </c>
      <c r="J39" s="10"/>
      <c r="K39" s="10" t="str">
        <f>"230,0"</f>
        <v>230,0</v>
      </c>
      <c r="L39" s="10" t="str">
        <f>"154,1920"</f>
        <v>154,1920</v>
      </c>
      <c r="M39" s="9" t="s">
        <v>129</v>
      </c>
    </row>
    <row r="40" spans="1:13">
      <c r="A40" s="10" t="s">
        <v>123</v>
      </c>
      <c r="B40" s="9" t="s">
        <v>311</v>
      </c>
      <c r="C40" s="9" t="s">
        <v>312</v>
      </c>
      <c r="D40" s="9" t="s">
        <v>313</v>
      </c>
      <c r="E40" s="9" t="s">
        <v>407</v>
      </c>
      <c r="F40" s="9" t="s">
        <v>177</v>
      </c>
      <c r="G40" s="22" t="s">
        <v>77</v>
      </c>
      <c r="H40" s="22" t="s">
        <v>314</v>
      </c>
      <c r="I40" s="22" t="s">
        <v>315</v>
      </c>
      <c r="J40" s="10"/>
      <c r="K40" s="10" t="str">
        <f>"255,0"</f>
        <v>255,0</v>
      </c>
      <c r="L40" s="10" t="str">
        <f>"173,4000"</f>
        <v>173,4000</v>
      </c>
      <c r="M40" s="9" t="s">
        <v>345</v>
      </c>
    </row>
    <row r="41" spans="1:13">
      <c r="A41" s="10" t="s">
        <v>123</v>
      </c>
      <c r="B41" s="9" t="s">
        <v>73</v>
      </c>
      <c r="C41" s="9" t="s">
        <v>316</v>
      </c>
      <c r="D41" s="9" t="s">
        <v>75</v>
      </c>
      <c r="E41" s="9" t="s">
        <v>406</v>
      </c>
      <c r="F41" s="9" t="s">
        <v>177</v>
      </c>
      <c r="G41" s="22" t="s">
        <v>76</v>
      </c>
      <c r="H41" s="22" t="s">
        <v>77</v>
      </c>
      <c r="I41" s="23" t="s">
        <v>78</v>
      </c>
      <c r="J41" s="10"/>
      <c r="K41" s="10" t="str">
        <f>"230,0"</f>
        <v>230,0</v>
      </c>
      <c r="L41" s="10" t="str">
        <f>"154,1920"</f>
        <v>154,1920</v>
      </c>
      <c r="M41" s="9" t="s">
        <v>129</v>
      </c>
    </row>
    <row r="42" spans="1:13">
      <c r="A42" s="12" t="s">
        <v>124</v>
      </c>
      <c r="B42" s="11" t="s">
        <v>317</v>
      </c>
      <c r="C42" s="11" t="s">
        <v>318</v>
      </c>
      <c r="D42" s="11" t="s">
        <v>201</v>
      </c>
      <c r="E42" s="11" t="s">
        <v>406</v>
      </c>
      <c r="F42" s="11" t="s">
        <v>177</v>
      </c>
      <c r="G42" s="24" t="s">
        <v>83</v>
      </c>
      <c r="H42" s="24" t="s">
        <v>101</v>
      </c>
      <c r="I42" s="24" t="s">
        <v>210</v>
      </c>
      <c r="J42" s="12"/>
      <c r="K42" s="12" t="str">
        <f>"212,5"</f>
        <v>212,5</v>
      </c>
      <c r="L42" s="12" t="str">
        <f>"142,3538"</f>
        <v>142,3538</v>
      </c>
      <c r="M42" s="11" t="s">
        <v>344</v>
      </c>
    </row>
    <row r="43" spans="1:13">
      <c r="B43" s="5" t="s">
        <v>125</v>
      </c>
    </row>
    <row r="44" spans="1:13" ht="16">
      <c r="A44" s="60" t="s">
        <v>85</v>
      </c>
      <c r="B44" s="60"/>
      <c r="C44" s="61"/>
      <c r="D44" s="61"/>
      <c r="E44" s="61"/>
      <c r="F44" s="61"/>
      <c r="G44" s="61"/>
      <c r="H44" s="61"/>
      <c r="I44" s="61"/>
      <c r="J44" s="61"/>
    </row>
    <row r="45" spans="1:13">
      <c r="A45" s="8" t="s">
        <v>123</v>
      </c>
      <c r="B45" s="7" t="s">
        <v>319</v>
      </c>
      <c r="C45" s="7" t="s">
        <v>320</v>
      </c>
      <c r="D45" s="7" t="s">
        <v>321</v>
      </c>
      <c r="E45" s="7" t="s">
        <v>409</v>
      </c>
      <c r="F45" s="7" t="s">
        <v>177</v>
      </c>
      <c r="G45" s="20" t="s">
        <v>100</v>
      </c>
      <c r="H45" s="20" t="s">
        <v>322</v>
      </c>
      <c r="I45" s="20" t="s">
        <v>323</v>
      </c>
      <c r="J45" s="8"/>
      <c r="K45" s="8" t="str">
        <f>"222,5"</f>
        <v>222,5</v>
      </c>
      <c r="L45" s="8" t="str">
        <f>"142,3555"</f>
        <v>142,3555</v>
      </c>
      <c r="M45" s="7" t="s">
        <v>344</v>
      </c>
    </row>
    <row r="46" spans="1:13">
      <c r="A46" s="10" t="s">
        <v>124</v>
      </c>
      <c r="B46" s="9" t="s">
        <v>324</v>
      </c>
      <c r="C46" s="9" t="s">
        <v>325</v>
      </c>
      <c r="D46" s="9" t="s">
        <v>326</v>
      </c>
      <c r="E46" s="9" t="s">
        <v>409</v>
      </c>
      <c r="F46" s="9" t="s">
        <v>177</v>
      </c>
      <c r="G46" s="22" t="s">
        <v>36</v>
      </c>
      <c r="H46" s="23" t="s">
        <v>59</v>
      </c>
      <c r="I46" s="22" t="s">
        <v>59</v>
      </c>
      <c r="J46" s="10"/>
      <c r="K46" s="10" t="str">
        <f>"130,0"</f>
        <v>130,0</v>
      </c>
      <c r="L46" s="10" t="str">
        <f>"86,7750"</f>
        <v>86,7750</v>
      </c>
      <c r="M46" s="9" t="s">
        <v>344</v>
      </c>
    </row>
    <row r="47" spans="1:13">
      <c r="A47" s="10" t="s">
        <v>123</v>
      </c>
      <c r="B47" s="9" t="s">
        <v>327</v>
      </c>
      <c r="C47" s="9" t="s">
        <v>328</v>
      </c>
      <c r="D47" s="9" t="s">
        <v>329</v>
      </c>
      <c r="E47" s="9" t="s">
        <v>406</v>
      </c>
      <c r="F47" s="9" t="s">
        <v>177</v>
      </c>
      <c r="G47" s="22" t="s">
        <v>94</v>
      </c>
      <c r="H47" s="22" t="s">
        <v>210</v>
      </c>
      <c r="I47" s="23" t="s">
        <v>76</v>
      </c>
      <c r="J47" s="10"/>
      <c r="K47" s="10" t="str">
        <f>"212,5"</f>
        <v>212,5</v>
      </c>
      <c r="L47" s="10" t="str">
        <f>"140,0800"</f>
        <v>140,0800</v>
      </c>
      <c r="M47" s="9" t="s">
        <v>343</v>
      </c>
    </row>
    <row r="48" spans="1:13">
      <c r="A48" s="12" t="s">
        <v>124</v>
      </c>
      <c r="B48" s="11" t="s">
        <v>234</v>
      </c>
      <c r="C48" s="11" t="s">
        <v>235</v>
      </c>
      <c r="D48" s="11" t="s">
        <v>91</v>
      </c>
      <c r="E48" s="11" t="s">
        <v>406</v>
      </c>
      <c r="F48" s="11" t="s">
        <v>177</v>
      </c>
      <c r="G48" s="24" t="s">
        <v>71</v>
      </c>
      <c r="H48" s="24" t="s">
        <v>83</v>
      </c>
      <c r="I48" s="25" t="s">
        <v>100</v>
      </c>
      <c r="J48" s="12"/>
      <c r="K48" s="12" t="str">
        <f>"180,0"</f>
        <v>180,0</v>
      </c>
      <c r="L48" s="12" t="str">
        <f>"114,9120"</f>
        <v>114,9120</v>
      </c>
      <c r="M48" s="11" t="s">
        <v>129</v>
      </c>
    </row>
    <row r="49" spans="1:13">
      <c r="B49" s="5" t="s">
        <v>125</v>
      </c>
    </row>
    <row r="50" spans="1:13" ht="16">
      <c r="A50" s="60" t="s">
        <v>243</v>
      </c>
      <c r="B50" s="60"/>
      <c r="C50" s="61"/>
      <c r="D50" s="61"/>
      <c r="E50" s="61"/>
      <c r="F50" s="61"/>
      <c r="G50" s="61"/>
      <c r="H50" s="61"/>
      <c r="I50" s="61"/>
      <c r="J50" s="61"/>
    </row>
    <row r="51" spans="1:13">
      <c r="A51" s="14" t="s">
        <v>123</v>
      </c>
      <c r="B51" s="13" t="s">
        <v>330</v>
      </c>
      <c r="C51" s="13" t="s">
        <v>331</v>
      </c>
      <c r="D51" s="13" t="s">
        <v>332</v>
      </c>
      <c r="E51" s="13" t="s">
        <v>406</v>
      </c>
      <c r="F51" s="13" t="s">
        <v>177</v>
      </c>
      <c r="G51" s="26" t="s">
        <v>101</v>
      </c>
      <c r="H51" s="26" t="s">
        <v>322</v>
      </c>
      <c r="I51" s="26" t="s">
        <v>76</v>
      </c>
      <c r="J51" s="14"/>
      <c r="K51" s="14" t="str">
        <f>"220,0"</f>
        <v>220,0</v>
      </c>
      <c r="L51" s="14" t="str">
        <f>"134,7720"</f>
        <v>134,7720</v>
      </c>
      <c r="M51" s="13"/>
    </row>
    <row r="52" spans="1:13">
      <c r="B52" s="5" t="s">
        <v>125</v>
      </c>
    </row>
    <row r="53" spans="1:13" ht="16">
      <c r="A53" s="60" t="s">
        <v>252</v>
      </c>
      <c r="B53" s="60"/>
      <c r="C53" s="61"/>
      <c r="D53" s="61"/>
      <c r="E53" s="61"/>
      <c r="F53" s="61"/>
      <c r="G53" s="61"/>
      <c r="H53" s="61"/>
      <c r="I53" s="61"/>
      <c r="J53" s="61"/>
    </row>
    <row r="54" spans="1:13">
      <c r="A54" s="14" t="s">
        <v>123</v>
      </c>
      <c r="B54" s="13" t="s">
        <v>256</v>
      </c>
      <c r="C54" s="13" t="s">
        <v>257</v>
      </c>
      <c r="D54" s="13" t="s">
        <v>258</v>
      </c>
      <c r="E54" s="13" t="s">
        <v>406</v>
      </c>
      <c r="F54" s="13" t="s">
        <v>177</v>
      </c>
      <c r="G54" s="26" t="s">
        <v>69</v>
      </c>
      <c r="H54" s="26" t="s">
        <v>82</v>
      </c>
      <c r="I54" s="27" t="s">
        <v>100</v>
      </c>
      <c r="J54" s="14"/>
      <c r="K54" s="14" t="str">
        <f>"170,0"</f>
        <v>170,0</v>
      </c>
      <c r="L54" s="14" t="str">
        <f>"101,6260"</f>
        <v>101,6260</v>
      </c>
      <c r="M54" s="13" t="s">
        <v>275</v>
      </c>
    </row>
    <row r="55" spans="1:13">
      <c r="B55" s="5" t="s">
        <v>125</v>
      </c>
    </row>
    <row r="56" spans="1:13" ht="16">
      <c r="A56" s="60" t="s">
        <v>103</v>
      </c>
      <c r="B56" s="60"/>
      <c r="C56" s="61"/>
      <c r="D56" s="61"/>
      <c r="E56" s="61"/>
      <c r="F56" s="61"/>
      <c r="G56" s="61"/>
      <c r="H56" s="61"/>
      <c r="I56" s="61"/>
      <c r="J56" s="61"/>
    </row>
    <row r="57" spans="1:13">
      <c r="A57" s="14" t="s">
        <v>123</v>
      </c>
      <c r="B57" s="13" t="s">
        <v>333</v>
      </c>
      <c r="C57" s="13" t="s">
        <v>334</v>
      </c>
      <c r="D57" s="13" t="s">
        <v>335</v>
      </c>
      <c r="E57" s="13" t="s">
        <v>406</v>
      </c>
      <c r="F57" s="13" t="s">
        <v>177</v>
      </c>
      <c r="G57" s="26" t="s">
        <v>336</v>
      </c>
      <c r="H57" s="26" t="s">
        <v>337</v>
      </c>
      <c r="I57" s="14"/>
      <c r="J57" s="14"/>
      <c r="K57" s="14" t="str">
        <f>"320,0"</f>
        <v>320,0</v>
      </c>
      <c r="L57" s="14" t="str">
        <f>"184,3840"</f>
        <v>184,3840</v>
      </c>
      <c r="M57" s="13"/>
    </row>
    <row r="58" spans="1:13">
      <c r="B58" s="5" t="s">
        <v>125</v>
      </c>
    </row>
    <row r="59" spans="1:13">
      <c r="B59" s="5" t="s">
        <v>125</v>
      </c>
    </row>
    <row r="60" spans="1:13">
      <c r="B60" s="5" t="s">
        <v>125</v>
      </c>
    </row>
    <row r="61" spans="1:13" ht="18">
      <c r="B61" s="15" t="s">
        <v>110</v>
      </c>
      <c r="C61" s="15"/>
    </row>
    <row r="62" spans="1:13" ht="16">
      <c r="B62" s="16" t="s">
        <v>116</v>
      </c>
      <c r="C62" s="16"/>
    </row>
    <row r="63" spans="1:13" ht="14">
      <c r="B63" s="17"/>
      <c r="C63" s="18" t="s">
        <v>117</v>
      </c>
      <c r="F63" s="3"/>
    </row>
    <row r="64" spans="1:13" ht="14">
      <c r="B64" s="19" t="s">
        <v>111</v>
      </c>
      <c r="C64" s="19" t="s">
        <v>112</v>
      </c>
      <c r="D64" s="19" t="s">
        <v>393</v>
      </c>
      <c r="E64" s="19" t="s">
        <v>262</v>
      </c>
      <c r="F64" s="19" t="s">
        <v>113</v>
      </c>
    </row>
    <row r="65" spans="2:6">
      <c r="B65" s="5" t="s">
        <v>73</v>
      </c>
      <c r="C65" s="5" t="s">
        <v>118</v>
      </c>
      <c r="D65" s="6" t="s">
        <v>119</v>
      </c>
      <c r="E65" s="6" t="s">
        <v>77</v>
      </c>
      <c r="F65" s="6" t="s">
        <v>338</v>
      </c>
    </row>
    <row r="66" spans="2:6">
      <c r="B66" s="5" t="s">
        <v>319</v>
      </c>
      <c r="C66" s="5" t="s">
        <v>118</v>
      </c>
      <c r="D66" s="6" t="s">
        <v>121</v>
      </c>
      <c r="E66" s="6" t="s">
        <v>323</v>
      </c>
      <c r="F66" s="6" t="s">
        <v>339</v>
      </c>
    </row>
    <row r="67" spans="2:6">
      <c r="B67" s="5" t="s">
        <v>293</v>
      </c>
      <c r="C67" s="5" t="s">
        <v>114</v>
      </c>
      <c r="D67" s="6" t="s">
        <v>120</v>
      </c>
      <c r="E67" s="6" t="s">
        <v>68</v>
      </c>
      <c r="F67" s="6" t="s">
        <v>340</v>
      </c>
    </row>
    <row r="69" spans="2:6" ht="14">
      <c r="B69" s="17"/>
      <c r="C69" s="18" t="s">
        <v>115</v>
      </c>
    </row>
    <row r="70" spans="2:6" ht="14">
      <c r="B70" s="19" t="s">
        <v>111</v>
      </c>
      <c r="C70" s="19" t="s">
        <v>112</v>
      </c>
      <c r="D70" s="19" t="s">
        <v>393</v>
      </c>
      <c r="E70" s="19" t="s">
        <v>262</v>
      </c>
      <c r="F70" s="19" t="s">
        <v>113</v>
      </c>
    </row>
    <row r="71" spans="2:6">
      <c r="B71" s="5" t="s">
        <v>333</v>
      </c>
      <c r="C71" s="5" t="s">
        <v>115</v>
      </c>
      <c r="D71" s="6" t="s">
        <v>122</v>
      </c>
      <c r="E71" s="6" t="s">
        <v>337</v>
      </c>
      <c r="F71" s="6" t="s">
        <v>341</v>
      </c>
    </row>
    <row r="72" spans="2:6">
      <c r="B72" s="5" t="s">
        <v>73</v>
      </c>
      <c r="C72" s="5" t="s">
        <v>115</v>
      </c>
      <c r="D72" s="6" t="s">
        <v>119</v>
      </c>
      <c r="E72" s="6" t="s">
        <v>77</v>
      </c>
      <c r="F72" s="6" t="s">
        <v>338</v>
      </c>
    </row>
    <row r="73" spans="2:6">
      <c r="B73" s="5" t="s">
        <v>317</v>
      </c>
      <c r="C73" s="5" t="s">
        <v>115</v>
      </c>
      <c r="D73" s="6" t="s">
        <v>119</v>
      </c>
      <c r="E73" s="6" t="s">
        <v>210</v>
      </c>
      <c r="F73" s="6" t="s">
        <v>342</v>
      </c>
    </row>
    <row r="74" spans="2:6">
      <c r="B74" s="5" t="s">
        <v>125</v>
      </c>
      <c r="C74" s="3"/>
      <c r="D74" s="3"/>
      <c r="E74" s="3"/>
      <c r="F74" s="3"/>
    </row>
    <row r="75" spans="2:6">
      <c r="B75" s="5" t="s">
        <v>125</v>
      </c>
    </row>
    <row r="76" spans="2:6">
      <c r="B76" s="5" t="s">
        <v>125</v>
      </c>
    </row>
    <row r="77" spans="2:6">
      <c r="B77" s="5" t="s">
        <v>125</v>
      </c>
    </row>
    <row r="78" spans="2:6">
      <c r="B78" s="5" t="s">
        <v>125</v>
      </c>
    </row>
    <row r="79" spans="2:6">
      <c r="B79" s="5" t="s">
        <v>125</v>
      </c>
    </row>
    <row r="80" spans="2:6">
      <c r="B80" s="5" t="s">
        <v>125</v>
      </c>
    </row>
    <row r="81" spans="2:2">
      <c r="B81" s="5" t="s">
        <v>125</v>
      </c>
    </row>
    <row r="82" spans="2:2">
      <c r="B82" s="5" t="s">
        <v>125</v>
      </c>
    </row>
    <row r="83" spans="2:2">
      <c r="B83" s="5" t="s">
        <v>125</v>
      </c>
    </row>
    <row r="84" spans="2:2">
      <c r="B84" s="5" t="s">
        <v>125</v>
      </c>
    </row>
    <row r="85" spans="2:2">
      <c r="B85" s="5" t="s">
        <v>125</v>
      </c>
    </row>
    <row r="86" spans="2:2">
      <c r="B86" s="5" t="s">
        <v>125</v>
      </c>
    </row>
    <row r="87" spans="2:2">
      <c r="B87" s="5" t="s">
        <v>125</v>
      </c>
    </row>
    <row r="88" spans="2:2">
      <c r="B88" s="5" t="s">
        <v>125</v>
      </c>
    </row>
    <row r="89" spans="2:2">
      <c r="B89" s="5" t="s">
        <v>125</v>
      </c>
    </row>
    <row r="90" spans="2:2">
      <c r="B90" s="5" t="s">
        <v>125</v>
      </c>
    </row>
    <row r="91" spans="2:2">
      <c r="B91" s="5" t="s">
        <v>125</v>
      </c>
    </row>
    <row r="92" spans="2:2">
      <c r="B92" s="5" t="s">
        <v>125</v>
      </c>
    </row>
    <row r="93" spans="2:2">
      <c r="B93" s="5" t="s">
        <v>125</v>
      </c>
    </row>
    <row r="94" spans="2:2">
      <c r="B94" s="5" t="s">
        <v>125</v>
      </c>
    </row>
    <row r="95" spans="2:2">
      <c r="B95" s="5" t="s">
        <v>125</v>
      </c>
    </row>
    <row r="96" spans="2:2">
      <c r="B96" s="5" t="s">
        <v>125</v>
      </c>
    </row>
    <row r="97" spans="2:2">
      <c r="B97" s="5" t="s">
        <v>125</v>
      </c>
    </row>
    <row r="98" spans="2:2">
      <c r="B98" s="5" t="s">
        <v>125</v>
      </c>
    </row>
    <row r="99" spans="2:2">
      <c r="B99" s="5" t="s">
        <v>125</v>
      </c>
    </row>
  </sheetData>
  <mergeCells count="24">
    <mergeCell ref="A50:J50"/>
    <mergeCell ref="A53:J53"/>
    <mergeCell ref="A56:J56"/>
    <mergeCell ref="A19:J19"/>
    <mergeCell ref="A25:J25"/>
    <mergeCell ref="A28:J28"/>
    <mergeCell ref="A32:J32"/>
    <mergeCell ref="A37:J37"/>
    <mergeCell ref="A44:J44"/>
    <mergeCell ref="A15:J1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9:J9"/>
    <mergeCell ref="A12:J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tabSelected="1" workbookViewId="0">
      <selection sqref="A1:M2"/>
    </sheetView>
  </sheetViews>
  <sheetFormatPr baseColWidth="10" defaultColWidth="9.1640625" defaultRowHeight="13"/>
  <cols>
    <col min="1" max="1" width="9.1640625" style="38"/>
    <col min="2" max="2" width="27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4.5" style="5" bestFit="1" customWidth="1"/>
    <col min="7" max="8" width="4.5" style="6" customWidth="1"/>
    <col min="9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6.6640625" style="5" bestFit="1" customWidth="1"/>
    <col min="14" max="16384" width="9.1640625" style="3"/>
  </cols>
  <sheetData>
    <row r="1" spans="1:13" s="2" customFormat="1" ht="15" customHeight="1">
      <c r="A1" s="43" t="s">
        <v>399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2" customFormat="1" ht="75" customHeight="1" thickBo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s="1" customFormat="1" ht="12.75" customHeight="1">
      <c r="A3" s="77" t="s">
        <v>402</v>
      </c>
      <c r="B3" s="57" t="s">
        <v>0</v>
      </c>
      <c r="C3" s="51" t="s">
        <v>403</v>
      </c>
      <c r="D3" s="51" t="s">
        <v>6</v>
      </c>
      <c r="E3" s="57" t="s">
        <v>404</v>
      </c>
      <c r="F3" s="57" t="s">
        <v>5</v>
      </c>
      <c r="G3" s="57" t="s">
        <v>401</v>
      </c>
      <c r="H3" s="57"/>
      <c r="I3" s="57"/>
      <c r="J3" s="57"/>
      <c r="K3" s="57" t="s">
        <v>132</v>
      </c>
      <c r="L3" s="57" t="s">
        <v>2</v>
      </c>
      <c r="M3" s="58" t="s">
        <v>1</v>
      </c>
    </row>
    <row r="4" spans="1:13" s="1" customFormat="1" ht="21" customHeight="1" thickBot="1">
      <c r="A4" s="78"/>
      <c r="B4" s="52"/>
      <c r="C4" s="52"/>
      <c r="D4" s="52"/>
      <c r="E4" s="52"/>
      <c r="F4" s="52"/>
      <c r="G4" s="29">
        <v>1</v>
      </c>
      <c r="H4" s="29">
        <v>2</v>
      </c>
      <c r="I4" s="29">
        <v>3</v>
      </c>
      <c r="J4" s="29" t="s">
        <v>3</v>
      </c>
      <c r="K4" s="52"/>
      <c r="L4" s="52"/>
      <c r="M4" s="59"/>
    </row>
    <row r="5" spans="1:13" ht="16">
      <c r="A5" s="62" t="s">
        <v>37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>
      <c r="A6" s="39">
        <v>1</v>
      </c>
      <c r="B6" s="13" t="s">
        <v>65</v>
      </c>
      <c r="C6" s="13" t="s">
        <v>66</v>
      </c>
      <c r="D6" s="13" t="s">
        <v>67</v>
      </c>
      <c r="E6" s="13" t="s">
        <v>406</v>
      </c>
      <c r="F6" s="13" t="s">
        <v>131</v>
      </c>
      <c r="G6" s="26" t="s">
        <v>64</v>
      </c>
      <c r="H6" s="26" t="s">
        <v>26</v>
      </c>
      <c r="I6" s="26" t="s">
        <v>27</v>
      </c>
      <c r="J6" s="14"/>
      <c r="K6" s="14" t="str">
        <f>"52,5"</f>
        <v>52,5</v>
      </c>
      <c r="L6" s="14" t="str">
        <f>"40,8765"</f>
        <v>40,8765</v>
      </c>
      <c r="M6" s="13" t="s">
        <v>128</v>
      </c>
    </row>
    <row r="8" spans="1:13" ht="16">
      <c r="A8" s="60" t="s">
        <v>72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>
      <c r="A9" s="40">
        <v>1</v>
      </c>
      <c r="B9" s="7" t="s">
        <v>400</v>
      </c>
      <c r="C9" s="7" t="s">
        <v>377</v>
      </c>
      <c r="D9" s="7" t="s">
        <v>378</v>
      </c>
      <c r="E9" s="7" t="s">
        <v>406</v>
      </c>
      <c r="F9" s="7" t="s">
        <v>131</v>
      </c>
      <c r="G9" s="21" t="s">
        <v>16</v>
      </c>
      <c r="H9" s="20" t="s">
        <v>23</v>
      </c>
      <c r="I9" s="21" t="s">
        <v>48</v>
      </c>
      <c r="J9" s="8"/>
      <c r="K9" s="8" t="str">
        <f>"62,5"</f>
        <v>62,5</v>
      </c>
      <c r="L9" s="8" t="str">
        <f>"40,6906"</f>
        <v>40,6906</v>
      </c>
      <c r="M9" s="7"/>
    </row>
    <row r="10" spans="1:13">
      <c r="A10" s="41">
        <v>2</v>
      </c>
      <c r="B10" s="9" t="s">
        <v>199</v>
      </c>
      <c r="C10" s="9" t="s">
        <v>200</v>
      </c>
      <c r="D10" s="9" t="s">
        <v>201</v>
      </c>
      <c r="E10" s="9" t="s">
        <v>406</v>
      </c>
      <c r="F10" s="9" t="s">
        <v>131</v>
      </c>
      <c r="G10" s="23" t="s">
        <v>64</v>
      </c>
      <c r="H10" s="22" t="s">
        <v>27</v>
      </c>
      <c r="I10" s="22" t="s">
        <v>57</v>
      </c>
      <c r="J10" s="10"/>
      <c r="K10" s="10" t="str">
        <f>"57,5"</f>
        <v>57,5</v>
      </c>
      <c r="L10" s="10" t="str">
        <f>"37,0645"</f>
        <v>37,0645</v>
      </c>
      <c r="M10" s="9" t="s">
        <v>129</v>
      </c>
    </row>
    <row r="11" spans="1:13">
      <c r="A11" s="42">
        <v>3</v>
      </c>
      <c r="B11" s="11" t="s">
        <v>203</v>
      </c>
      <c r="C11" s="11" t="s">
        <v>204</v>
      </c>
      <c r="D11" s="11" t="s">
        <v>75</v>
      </c>
      <c r="E11" s="11" t="s">
        <v>406</v>
      </c>
      <c r="F11" s="11" t="s">
        <v>131</v>
      </c>
      <c r="G11" s="24" t="s">
        <v>64</v>
      </c>
      <c r="H11" s="25" t="s">
        <v>26</v>
      </c>
      <c r="I11" s="24" t="s">
        <v>26</v>
      </c>
      <c r="J11" s="12"/>
      <c r="K11" s="12" t="str">
        <f>"50,0"</f>
        <v>50,0</v>
      </c>
      <c r="L11" s="12" t="str">
        <f>"32,2550"</f>
        <v>32,2550</v>
      </c>
      <c r="M11" s="11" t="s">
        <v>128</v>
      </c>
    </row>
    <row r="13" spans="1:13" ht="16">
      <c r="A13" s="60" t="s">
        <v>85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3">
      <c r="A14" s="40">
        <v>1</v>
      </c>
      <c r="B14" s="7" t="s">
        <v>376</v>
      </c>
      <c r="C14" s="7" t="s">
        <v>374</v>
      </c>
      <c r="D14" s="7" t="s">
        <v>375</v>
      </c>
      <c r="E14" s="7" t="s">
        <v>406</v>
      </c>
      <c r="F14" s="7" t="s">
        <v>131</v>
      </c>
      <c r="G14" s="20" t="s">
        <v>18</v>
      </c>
      <c r="H14" s="20" t="s">
        <v>162</v>
      </c>
      <c r="I14" s="21" t="s">
        <v>44</v>
      </c>
      <c r="J14" s="8"/>
      <c r="K14" s="8" t="str">
        <f>"75,0"</f>
        <v>75,0</v>
      </c>
      <c r="L14" s="8" t="str">
        <f>"47,7769"</f>
        <v>47,7769</v>
      </c>
      <c r="M14" s="7" t="s">
        <v>129</v>
      </c>
    </row>
    <row r="15" spans="1:13">
      <c r="A15" s="41">
        <v>2</v>
      </c>
      <c r="B15" s="9" t="s">
        <v>387</v>
      </c>
      <c r="C15" s="9" t="s">
        <v>379</v>
      </c>
      <c r="D15" s="9" t="s">
        <v>91</v>
      </c>
      <c r="E15" s="9" t="s">
        <v>406</v>
      </c>
      <c r="F15" s="9" t="s">
        <v>380</v>
      </c>
      <c r="G15" s="22" t="s">
        <v>18</v>
      </c>
      <c r="H15" s="22" t="s">
        <v>48</v>
      </c>
      <c r="I15" s="23" t="s">
        <v>49</v>
      </c>
      <c r="J15" s="10"/>
      <c r="K15" s="10" t="str">
        <f>"67,5"</f>
        <v>67,5</v>
      </c>
      <c r="L15" s="10" t="str">
        <f>"41,2999"</f>
        <v>41,2999</v>
      </c>
      <c r="M15" s="9"/>
    </row>
    <row r="16" spans="1:13">
      <c r="A16" s="42">
        <v>1</v>
      </c>
      <c r="B16" s="11" t="s">
        <v>387</v>
      </c>
      <c r="C16" s="11" t="s">
        <v>381</v>
      </c>
      <c r="D16" s="11" t="s">
        <v>91</v>
      </c>
      <c r="E16" s="11" t="s">
        <v>408</v>
      </c>
      <c r="F16" s="11" t="s">
        <v>380</v>
      </c>
      <c r="G16" s="24" t="s">
        <v>18</v>
      </c>
      <c r="H16" s="24" t="s">
        <v>48</v>
      </c>
      <c r="I16" s="25" t="s">
        <v>49</v>
      </c>
      <c r="J16" s="12"/>
      <c r="K16" s="12" t="str">
        <f>"67,5"</f>
        <v>67,5</v>
      </c>
      <c r="L16" s="12" t="str">
        <f>"44,1083"</f>
        <v>44,1083</v>
      </c>
      <c r="M16" s="11"/>
    </row>
    <row r="18" spans="1:13" ht="16">
      <c r="A18" s="60" t="s">
        <v>252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3">
      <c r="A19" s="39">
        <v>1</v>
      </c>
      <c r="B19" s="13" t="s">
        <v>384</v>
      </c>
      <c r="C19" s="13" t="s">
        <v>382</v>
      </c>
      <c r="D19" s="13" t="s">
        <v>383</v>
      </c>
      <c r="E19" s="13" t="s">
        <v>406</v>
      </c>
      <c r="F19" s="13" t="s">
        <v>131</v>
      </c>
      <c r="G19" s="26" t="s">
        <v>43</v>
      </c>
      <c r="H19" s="26" t="s">
        <v>28</v>
      </c>
      <c r="I19" s="27" t="s">
        <v>29</v>
      </c>
      <c r="J19" s="14"/>
      <c r="K19" s="14" t="str">
        <f>"90,0"</f>
        <v>90,0</v>
      </c>
      <c r="L19" s="14" t="str">
        <f>"50,8950"</f>
        <v>50,8950</v>
      </c>
      <c r="M19" s="13" t="s">
        <v>389</v>
      </c>
    </row>
    <row r="23" spans="1:13" ht="18">
      <c r="B23" s="15" t="s">
        <v>110</v>
      </c>
      <c r="C23" s="15"/>
    </row>
    <row r="24" spans="1:13" ht="16">
      <c r="B24" s="16" t="s">
        <v>116</v>
      </c>
      <c r="C24" s="16"/>
    </row>
    <row r="25" spans="1:13" ht="14">
      <c r="B25" s="17"/>
      <c r="C25" s="18" t="s">
        <v>115</v>
      </c>
    </row>
    <row r="26" spans="1:13" ht="14">
      <c r="B26" s="19" t="s">
        <v>111</v>
      </c>
      <c r="C26" s="19" t="s">
        <v>112</v>
      </c>
      <c r="D26" s="19" t="s">
        <v>393</v>
      </c>
      <c r="E26" s="19" t="s">
        <v>262</v>
      </c>
      <c r="F26" s="19" t="s">
        <v>365</v>
      </c>
    </row>
    <row r="27" spans="1:13">
      <c r="B27" s="5" t="s">
        <v>384</v>
      </c>
      <c r="C27" s="5" t="s">
        <v>115</v>
      </c>
      <c r="D27" s="6" t="s">
        <v>263</v>
      </c>
      <c r="E27" s="6" t="s">
        <v>28</v>
      </c>
      <c r="F27" s="6" t="s">
        <v>385</v>
      </c>
    </row>
    <row r="28" spans="1:13">
      <c r="B28" s="5" t="s">
        <v>376</v>
      </c>
      <c r="C28" s="5" t="s">
        <v>115</v>
      </c>
      <c r="D28" s="6" t="s">
        <v>121</v>
      </c>
      <c r="E28" s="6" t="s">
        <v>162</v>
      </c>
      <c r="F28" s="6" t="s">
        <v>386</v>
      </c>
    </row>
    <row r="29" spans="1:13">
      <c r="B29" s="5" t="s">
        <v>387</v>
      </c>
      <c r="C29" s="5" t="s">
        <v>115</v>
      </c>
      <c r="D29" s="6" t="s">
        <v>121</v>
      </c>
      <c r="E29" s="6" t="s">
        <v>48</v>
      </c>
      <c r="F29" s="6" t="s">
        <v>388</v>
      </c>
    </row>
    <row r="32" spans="1:13">
      <c r="C32" s="6"/>
      <c r="D32" s="6"/>
      <c r="E32" s="6"/>
      <c r="F32" s="6"/>
      <c r="H32" s="5"/>
      <c r="I32" s="3"/>
      <c r="J32" s="3"/>
      <c r="K32" s="3"/>
      <c r="L32" s="3"/>
      <c r="M32" s="3"/>
    </row>
    <row r="33" spans="3:13">
      <c r="C33" s="6"/>
      <c r="D33" s="6"/>
      <c r="E33" s="6"/>
      <c r="F33" s="6"/>
      <c r="H33" s="5"/>
      <c r="I33" s="3"/>
      <c r="J33" s="3"/>
      <c r="K33" s="3"/>
      <c r="L33" s="3"/>
      <c r="M33" s="3"/>
    </row>
    <row r="34" spans="3:13">
      <c r="C34" s="6"/>
      <c r="D34" s="6"/>
      <c r="E34" s="6"/>
      <c r="F34" s="6"/>
      <c r="H34" s="5"/>
      <c r="I34" s="3"/>
      <c r="J34" s="3"/>
      <c r="K34" s="3"/>
      <c r="L34" s="3"/>
      <c r="M34" s="3"/>
    </row>
    <row r="35" spans="3:13">
      <c r="C35" s="6"/>
      <c r="D35" s="6"/>
      <c r="E35" s="6"/>
      <c r="F35" s="6"/>
      <c r="H35" s="5"/>
      <c r="I35" s="3"/>
      <c r="J35" s="3"/>
      <c r="K35" s="3"/>
      <c r="L35" s="3"/>
      <c r="M35" s="3"/>
    </row>
  </sheetData>
  <mergeCells count="15">
    <mergeCell ref="A18:L18"/>
    <mergeCell ref="A1:M2"/>
    <mergeCell ref="A3:A4"/>
    <mergeCell ref="A5:L5"/>
    <mergeCell ref="A8:L8"/>
    <mergeCell ref="A13:L13"/>
    <mergeCell ref="M3:M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WRPF Двоеборье без экипировки</vt:lpstr>
      <vt:lpstr>WRPF Жим лежа без экипировки</vt:lpstr>
      <vt:lpstr>WEPF Жим софт однопетельная</vt:lpstr>
      <vt:lpstr>WEPF Жим софт многопетельная</vt:lpstr>
      <vt:lpstr>WRPF Становая тяга</vt:lpstr>
      <vt:lpstr>WRPF Строгий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2021-02-20T13:59:15Z</dcterms:modified>
</cp:coreProperties>
</file>