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Сентябрь/"/>
    </mc:Choice>
  </mc:AlternateContent>
  <xr:revisionPtr revIDLastSave="0" documentId="13_ncr:1_{29463241-1EB1-C647-8BAD-C507B75623BC}" xr6:coauthVersionLast="45" xr6:coauthVersionMax="45" xr10:uidLastSave="{00000000-0000-0000-0000-000000000000}"/>
  <bookViews>
    <workbookView xWindow="0" yWindow="460" windowWidth="28800" windowHeight="16060" firstSheet="4" activeTab="6" xr2:uid="{00000000-000D-0000-FFFF-FFFF00000000}"/>
  </bookViews>
  <sheets>
    <sheet name="IPL Жим без экипировки ДК" sheetId="39" r:id="rId1"/>
    <sheet name="IPL Жим без экипировки" sheetId="40" r:id="rId2"/>
    <sheet name="СПР Жим софт однопетельная ДК" sheetId="43" r:id="rId3"/>
    <sheet name="СПР Жим софт однопетельная" sheetId="44" r:id="rId4"/>
    <sheet name="СПР Жим софт многопетельная ДК" sheetId="41" r:id="rId5"/>
    <sheet name="СПР Жим софт многопетельная" sheetId="42" r:id="rId6"/>
    <sheet name="IPL Тяга без экипировки ДК" sheetId="37" r:id="rId7"/>
    <sheet name="IPL Тяга без экипировки" sheetId="38" r:id="rId8"/>
    <sheet name="СПР Подъем на бицепс ДК" sheetId="52" r:id="rId9"/>
    <sheet name="СПР Подъем на бицепс" sheetId="53" r:id="rId10"/>
  </sheets>
  <definedNames>
    <definedName name="_FilterDatabase" localSheetId="3" hidden="1">'СПР Жим софт однопетельная'!$A$1:$K$3</definedName>
    <definedName name="_FilterDatabase" localSheetId="1" hidden="1">'IPL Жим без экипировки'!$A$1:$K$3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53" l="1"/>
  <c r="L6" i="53"/>
  <c r="K9" i="53"/>
  <c r="L9" i="53"/>
  <c r="K12" i="53"/>
  <c r="L12" i="53"/>
  <c r="K13" i="53"/>
  <c r="L13" i="53"/>
  <c r="K6" i="52"/>
  <c r="L6" i="52"/>
  <c r="K9" i="52"/>
  <c r="L9" i="52"/>
  <c r="K12" i="52"/>
  <c r="L12" i="52"/>
  <c r="K13" i="52"/>
  <c r="L13" i="52"/>
  <c r="K6" i="44" l="1"/>
  <c r="L6" i="44"/>
  <c r="K7" i="44"/>
  <c r="L7" i="44"/>
  <c r="K10" i="44"/>
  <c r="L10" i="44"/>
  <c r="K13" i="44"/>
  <c r="L13" i="44"/>
  <c r="K14" i="44"/>
  <c r="L14" i="44"/>
  <c r="K15" i="44"/>
  <c r="L15" i="44"/>
  <c r="K18" i="44"/>
  <c r="L18" i="44"/>
  <c r="K19" i="44"/>
  <c r="L19" i="44"/>
  <c r="K20" i="44"/>
  <c r="L20" i="44"/>
  <c r="K21" i="44"/>
  <c r="L21" i="44"/>
  <c r="K24" i="44"/>
  <c r="L24" i="44"/>
  <c r="K6" i="43"/>
  <c r="L6" i="43"/>
  <c r="K9" i="43"/>
  <c r="L9" i="43"/>
  <c r="K6" i="42"/>
  <c r="L6" i="42"/>
  <c r="K9" i="42"/>
  <c r="L9" i="42"/>
  <c r="K6" i="41"/>
  <c r="L6" i="41"/>
  <c r="K7" i="41"/>
  <c r="L7" i="41"/>
  <c r="K8" i="41"/>
  <c r="L8" i="41"/>
  <c r="K6" i="40" l="1"/>
  <c r="L6" i="40"/>
  <c r="K7" i="40"/>
  <c r="L7" i="40"/>
  <c r="K8" i="40"/>
  <c r="L8" i="40"/>
  <c r="K11" i="40"/>
  <c r="L11" i="40"/>
  <c r="K14" i="40"/>
  <c r="L14" i="40"/>
  <c r="K6" i="39"/>
  <c r="L6" i="39"/>
  <c r="K9" i="39"/>
  <c r="L9" i="39"/>
  <c r="K12" i="39"/>
  <c r="L12" i="39"/>
  <c r="K15" i="39"/>
  <c r="L15" i="39"/>
  <c r="K18" i="39"/>
  <c r="L18" i="39"/>
  <c r="K21" i="39"/>
  <c r="L21" i="39"/>
  <c r="K24" i="39"/>
  <c r="L24" i="39"/>
  <c r="K25" i="39"/>
  <c r="L25" i="39"/>
  <c r="K28" i="39"/>
  <c r="L28" i="39"/>
  <c r="K29" i="39"/>
  <c r="L29" i="39"/>
  <c r="K32" i="39"/>
  <c r="L32" i="39"/>
  <c r="K35" i="39"/>
  <c r="L35" i="39"/>
  <c r="K38" i="39"/>
  <c r="L38" i="39"/>
  <c r="K41" i="39"/>
  <c r="L41" i="39"/>
  <c r="K42" i="39"/>
  <c r="L42" i="39"/>
  <c r="K6" i="38"/>
  <c r="L6" i="38"/>
  <c r="K9" i="38"/>
  <c r="L9" i="38"/>
  <c r="K12" i="38"/>
  <c r="L12" i="38"/>
  <c r="K6" i="37"/>
  <c r="L6" i="37"/>
  <c r="K9" i="37"/>
  <c r="L9" i="37"/>
  <c r="K12" i="37"/>
  <c r="L12" i="37"/>
</calcChain>
</file>

<file path=xl/sharedStrings.xml><?xml version="1.0" encoding="utf-8"?>
<sst xmlns="http://schemas.openxmlformats.org/spreadsheetml/2006/main" count="864" uniqueCount="287">
  <si>
    <t>ФИО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</si>
  <si>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</si>
  <si>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</si>
  <si>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</si>
  <si>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</si>
  <si>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</si>
  <si>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</si>
  <si>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>ВЕСОВАЯ КАТЕГОРИЯ   90</t>
  </si>
  <si>
    <t>160,0</t>
  </si>
  <si>
    <t>170,0</t>
  </si>
  <si>
    <t>90,0</t>
  </si>
  <si>
    <t>ВЕСОВАЯ КАТЕГОРИЯ   110</t>
  </si>
  <si>
    <t>180,0</t>
  </si>
  <si>
    <t>190,0</t>
  </si>
  <si>
    <t>200,0</t>
  </si>
  <si>
    <t>185,0</t>
  </si>
  <si>
    <t>1</t>
  </si>
  <si>
    <t/>
  </si>
  <si>
    <t>2</t>
  </si>
  <si>
    <t>Результат</t>
  </si>
  <si>
    <t xml:space="preserve">Рязань/Рязанская область </t>
  </si>
  <si>
    <t>70,0</t>
  </si>
  <si>
    <t>50,0</t>
  </si>
  <si>
    <t>80,0</t>
  </si>
  <si>
    <t xml:space="preserve">Москва </t>
  </si>
  <si>
    <t>122,5</t>
  </si>
  <si>
    <t>125,0</t>
  </si>
  <si>
    <t>45,0</t>
  </si>
  <si>
    <t>ВЕСОВАЯ КАТЕГОРИЯ   60</t>
  </si>
  <si>
    <t>59,20</t>
  </si>
  <si>
    <t>47,5</t>
  </si>
  <si>
    <t>52,5</t>
  </si>
  <si>
    <t>55,0</t>
  </si>
  <si>
    <t>140,0</t>
  </si>
  <si>
    <t>145,0</t>
  </si>
  <si>
    <t>150,0</t>
  </si>
  <si>
    <t>Поцелуев Никита</t>
  </si>
  <si>
    <t>64,70</t>
  </si>
  <si>
    <t xml:space="preserve">Раменское/Московская область </t>
  </si>
  <si>
    <t>ВЕСОВАЯ КАТЕГОРИЯ   100</t>
  </si>
  <si>
    <t>290,0</t>
  </si>
  <si>
    <t>300,0</t>
  </si>
  <si>
    <t>108,90</t>
  </si>
  <si>
    <t>250,0</t>
  </si>
  <si>
    <t>260,0</t>
  </si>
  <si>
    <t xml:space="preserve">Рыбинск/Ярославская область </t>
  </si>
  <si>
    <t>135,0</t>
  </si>
  <si>
    <t xml:space="preserve">Люберцы/Московская область </t>
  </si>
  <si>
    <t>365,0</t>
  </si>
  <si>
    <t xml:space="preserve">Балашиха/Московская область </t>
  </si>
  <si>
    <t>307,5</t>
  </si>
  <si>
    <t>320,0</t>
  </si>
  <si>
    <t>77,5</t>
  </si>
  <si>
    <t>62,5</t>
  </si>
  <si>
    <t>60,0</t>
  </si>
  <si>
    <t>130,0</t>
  </si>
  <si>
    <t xml:space="preserve">Тейково/Ивановская область </t>
  </si>
  <si>
    <t>ВЕСОВАЯ КАТЕГОРИЯ   125</t>
  </si>
  <si>
    <t>Морозов Сергей</t>
  </si>
  <si>
    <t>Ганиев Артур</t>
  </si>
  <si>
    <t>95,0</t>
  </si>
  <si>
    <t>Фильчагина Ольга</t>
  </si>
  <si>
    <t>117,80</t>
  </si>
  <si>
    <t>Открытая (12.10.1987)/32</t>
  </si>
  <si>
    <t>195,0</t>
  </si>
  <si>
    <t xml:space="preserve">Дзержинский/Московская область </t>
  </si>
  <si>
    <t>74,30</t>
  </si>
  <si>
    <t>Открытая (08.01.1989)/31</t>
  </si>
  <si>
    <t>ВЕСОВАЯ КАТЕГОРИЯ   75</t>
  </si>
  <si>
    <t>92,5</t>
  </si>
  <si>
    <t>85,0</t>
  </si>
  <si>
    <t>Открытая (24.05.1993)/27</t>
  </si>
  <si>
    <t>Становая тяга</t>
  </si>
  <si>
    <t>230,0</t>
  </si>
  <si>
    <t>Умурзаков Жасур</t>
  </si>
  <si>
    <t>210,0</t>
  </si>
  <si>
    <t>Минаев Александр</t>
  </si>
  <si>
    <t>Пчелинцева Екатерина</t>
  </si>
  <si>
    <t>245,0</t>
  </si>
  <si>
    <t>225,0</t>
  </si>
  <si>
    <t>85,80</t>
  </si>
  <si>
    <t>Открытая (17.03.1987)/33</t>
  </si>
  <si>
    <t>237,5</t>
  </si>
  <si>
    <t>73,30</t>
  </si>
  <si>
    <t>Открытая (01.08.1993)/27</t>
  </si>
  <si>
    <t>75,0</t>
  </si>
  <si>
    <t xml:space="preserve">Томилино/Московская область </t>
  </si>
  <si>
    <t>46,40</t>
  </si>
  <si>
    <t>Открытая (31.07.1990)/30</t>
  </si>
  <si>
    <t>ВЕСОВАЯ КАТЕГОРИЯ   48</t>
  </si>
  <si>
    <t>142,5</t>
  </si>
  <si>
    <t>Бабин Евгений</t>
  </si>
  <si>
    <t>Карпов Иван</t>
  </si>
  <si>
    <t>155,0</t>
  </si>
  <si>
    <t>Мартышин Александр</t>
  </si>
  <si>
    <t>Фирсов Евгений</t>
  </si>
  <si>
    <t>Островская Екатерина</t>
  </si>
  <si>
    <t>Швец Елена</t>
  </si>
  <si>
    <t>Веденеева Александра</t>
  </si>
  <si>
    <t>Григорьева Тамара</t>
  </si>
  <si>
    <t>137,5</t>
  </si>
  <si>
    <t>110,80</t>
  </si>
  <si>
    <t>115,0</t>
  </si>
  <si>
    <t>105,0</t>
  </si>
  <si>
    <t>152,5</t>
  </si>
  <si>
    <t>147,5</t>
  </si>
  <si>
    <t>107,00</t>
  </si>
  <si>
    <t>Открытая (04.06.1981)/39</t>
  </si>
  <si>
    <t>Березкин Михаил</t>
  </si>
  <si>
    <t>162,5</t>
  </si>
  <si>
    <t>94,40</t>
  </si>
  <si>
    <t>Открытая (15.10.1986)/33</t>
  </si>
  <si>
    <t>87,80</t>
  </si>
  <si>
    <t>Открытая (10.05.1985)/35</t>
  </si>
  <si>
    <t>Лалас Сергей</t>
  </si>
  <si>
    <t>80,50</t>
  </si>
  <si>
    <t>Открытая (20.08.1987)/33</t>
  </si>
  <si>
    <t>Бугров Максим</t>
  </si>
  <si>
    <t>81,30</t>
  </si>
  <si>
    <t>Открытая (14.11.1992)/27</t>
  </si>
  <si>
    <t>ВЕСОВАЯ КАТЕГОРИЯ   82.5</t>
  </si>
  <si>
    <t>70,80</t>
  </si>
  <si>
    <t>Открытая (25.02.1984)/36</t>
  </si>
  <si>
    <t>Новиков Алексей</t>
  </si>
  <si>
    <t>74,60</t>
  </si>
  <si>
    <t>Открытая (09.12.1987)/32</t>
  </si>
  <si>
    <t>87,20</t>
  </si>
  <si>
    <t>Открытая (28.11.1988)/31</t>
  </si>
  <si>
    <t>Прокофьева Кристина</t>
  </si>
  <si>
    <t>Открытая (13.09.1986)/34</t>
  </si>
  <si>
    <t>Морозова Евгения</t>
  </si>
  <si>
    <t xml:space="preserve">Истра/Московская область </t>
  </si>
  <si>
    <t>59,60</t>
  </si>
  <si>
    <t>Открытая (09.04.1990)/30</t>
  </si>
  <si>
    <t>65,0</t>
  </si>
  <si>
    <t>55,10</t>
  </si>
  <si>
    <t>Открытая (25.02.1985)/35</t>
  </si>
  <si>
    <t>ВЕСОВАЯ КАТЕГОРИЯ   56</t>
  </si>
  <si>
    <t>40,0</t>
  </si>
  <si>
    <t>51,60</t>
  </si>
  <si>
    <t>ВЕСОВАЯ КАТЕГОРИЯ   52</t>
  </si>
  <si>
    <t xml:space="preserve">Вологда/Вологодская область </t>
  </si>
  <si>
    <t>47,70</t>
  </si>
  <si>
    <t>Открытая (30.09.1992)/27</t>
  </si>
  <si>
    <t>Костев Николай</t>
  </si>
  <si>
    <t>Махмудов Ариф</t>
  </si>
  <si>
    <t>Скворцов Дмитрий</t>
  </si>
  <si>
    <t>Жижин Алексей</t>
  </si>
  <si>
    <t>Волчанов Владислав</t>
  </si>
  <si>
    <t xml:space="preserve">Собинка/Владимирская область </t>
  </si>
  <si>
    <t>137,00</t>
  </si>
  <si>
    <t>ВЕСОВАЯ КАТЕГОРИЯ   140</t>
  </si>
  <si>
    <t>175,0</t>
  </si>
  <si>
    <t>85,00</t>
  </si>
  <si>
    <t>Открытая (31.10.1975)/44</t>
  </si>
  <si>
    <t>82,00</t>
  </si>
  <si>
    <t>82,10</t>
  </si>
  <si>
    <t>Открытая (05.07.1988)/32</t>
  </si>
  <si>
    <t>80,90</t>
  </si>
  <si>
    <t>Открытая (20.05.1992)/28</t>
  </si>
  <si>
    <t>Веденеева А.</t>
  </si>
  <si>
    <t>Жуманьязов Ж.</t>
  </si>
  <si>
    <t>Бородий В.</t>
  </si>
  <si>
    <t>Лазарев В.</t>
  </si>
  <si>
    <t>Павлов А.</t>
  </si>
  <si>
    <t>Медведев К.</t>
  </si>
  <si>
    <t>Петров С.</t>
  </si>
  <si>
    <t>Минаев А.</t>
  </si>
  <si>
    <t>207,5</t>
  </si>
  <si>
    <t>Хузин Ринат</t>
  </si>
  <si>
    <t>310,0</t>
  </si>
  <si>
    <t>Варшавский Илья</t>
  </si>
  <si>
    <t>212,5</t>
  </si>
  <si>
    <t>75,00</t>
  </si>
  <si>
    <t>Открытая (14.06.1969)/51</t>
  </si>
  <si>
    <t>74,00</t>
  </si>
  <si>
    <t>Открытая (03.11.1991)/28</t>
  </si>
  <si>
    <t>317,5</t>
  </si>
  <si>
    <t>Илюшин Руслан</t>
  </si>
  <si>
    <t>Василенко Дмитрий</t>
  </si>
  <si>
    <t>345,0</t>
  </si>
  <si>
    <t>114,80</t>
  </si>
  <si>
    <t>Открытая (03.06.1975)/45</t>
  </si>
  <si>
    <t>297,5</t>
  </si>
  <si>
    <t>89,40</t>
  </si>
  <si>
    <t>Открытая (25.02.1991)/29</t>
  </si>
  <si>
    <t>242,5</t>
  </si>
  <si>
    <t>Сафин Максим</t>
  </si>
  <si>
    <t>Тографулина Татьяна</t>
  </si>
  <si>
    <t>235,0</t>
  </si>
  <si>
    <t>Открытая (24.06.1983)/37</t>
  </si>
  <si>
    <t>120,0</t>
  </si>
  <si>
    <t xml:space="preserve">Клин/Московская область </t>
  </si>
  <si>
    <t>66,60</t>
  </si>
  <si>
    <t>ВЕСОВАЯ КАТЕГОРИЯ   67.5</t>
  </si>
  <si>
    <t>Березин Лев</t>
  </si>
  <si>
    <t>270,0</t>
  </si>
  <si>
    <t>Плотников Алексей</t>
  </si>
  <si>
    <t>277,5</t>
  </si>
  <si>
    <t>Черствов Алексей</t>
  </si>
  <si>
    <t>114,70</t>
  </si>
  <si>
    <t>275,0</t>
  </si>
  <si>
    <t>120,90</t>
  </si>
  <si>
    <t>Открытая (11.02.1972)/48</t>
  </si>
  <si>
    <t>Воробьёв Александр</t>
  </si>
  <si>
    <t>3</t>
  </si>
  <si>
    <t>Открытая (16.06.1975)/45</t>
  </si>
  <si>
    <t>265,0</t>
  </si>
  <si>
    <t>122,50</t>
  </si>
  <si>
    <t>Открытая (16.04.1981)/39</t>
  </si>
  <si>
    <t>240,0</t>
  </si>
  <si>
    <t>232,5</t>
  </si>
  <si>
    <t>106,50</t>
  </si>
  <si>
    <t>Открытая (18.06.1982)/38</t>
  </si>
  <si>
    <t>Алешин Роман</t>
  </si>
  <si>
    <t>Открытая (04.08.1976)/44</t>
  </si>
  <si>
    <t>Аверкин Сергей</t>
  </si>
  <si>
    <t>108,80</t>
  </si>
  <si>
    <t>Открытая (30.08.1979)/41</t>
  </si>
  <si>
    <t>Емельянов Николай</t>
  </si>
  <si>
    <t>262,5</t>
  </si>
  <si>
    <t>87,10</t>
  </si>
  <si>
    <t>Открытая (07.11.1982)/37</t>
  </si>
  <si>
    <t>Бородий Владислав</t>
  </si>
  <si>
    <t>217,5</t>
  </si>
  <si>
    <t>74,40</t>
  </si>
  <si>
    <t>Открытая (12.11.1975)/44</t>
  </si>
  <si>
    <t>Прокопов М.</t>
  </si>
  <si>
    <t>Ушков И.</t>
  </si>
  <si>
    <t>Хан Д.</t>
  </si>
  <si>
    <t>42,5</t>
  </si>
  <si>
    <t>67,5</t>
  </si>
  <si>
    <t>Хорев Артур</t>
  </si>
  <si>
    <t>72,5</t>
  </si>
  <si>
    <t>Петриченко Максим</t>
  </si>
  <si>
    <t>57,5</t>
  </si>
  <si>
    <t>83,40</t>
  </si>
  <si>
    <t>Открытая (31.05.1987)/33</t>
  </si>
  <si>
    <t xml:space="preserve">Лыткарино/Московская область </t>
  </si>
  <si>
    <t>80,20</t>
  </si>
  <si>
    <t>Открытая (14.10.1986)/33</t>
  </si>
  <si>
    <t>Подъем на бицепс</t>
  </si>
  <si>
    <t xml:space="preserve">Зеленоград/Московская область </t>
  </si>
  <si>
    <t>78,60</t>
  </si>
  <si>
    <t>Пенько Константин</t>
  </si>
  <si>
    <t>72,00</t>
  </si>
  <si>
    <t>Никитченко Сергей</t>
  </si>
  <si>
    <t>Всероссийский мастерский турнир "Железная воля"
IPL Жим лежа без экипировки ДК
Жуковский/Московская область, 26 сентября 2020 года</t>
  </si>
  <si>
    <t>Всероссийский мастерский турнир "Железная воля"
IPL Жим лежа без экипировки
Жуковский/Московская область, 26 сентября 2020 года</t>
  </si>
  <si>
    <t>Всероссийский мастерский турнир "Железная воля"
СПР Жим лежа в однопетельной софт экипировке ДК
Жуковский/Московская область, 26 сентября 2020 года</t>
  </si>
  <si>
    <t>Всероссийский мастерский турнир "Железная воля"
СПР Жим лежа в однопетельной софт экипировке
Жуковский/Московская область, 26 сентября 2020 года</t>
  </si>
  <si>
    <t>Всероссийский мастерский турнир "Железная воля"
СПР Жим лежа в многопетельной софт экипировке ДК
Жуковский/Московская область, 26 сентября 2020 года</t>
  </si>
  <si>
    <t>Всероссийский мастерский турнир "Железная воля"
СПР Жим лежа в многопетельной софт экипировке
Жуковский/Московская область, 26 сентября 2020 года</t>
  </si>
  <si>
    <t>Всероссийский мастерский турнир "Железная воля"
IPL Становая тяга без экипировки ДК
Жуковский/Московская область, 26 сентября 2020 года</t>
  </si>
  <si>
    <t>Всероссийский мастерский турнир "Железная воля"
IPL Становая тяга без экипировки
Жуковский/Московская область, 26 сентября 2020 года</t>
  </si>
  <si>
    <t>Всероссийский мастерский турнир "Железная воля"
СПР Строгий подъем штанги на бицепс ДК
Жуковский/Московская область, 26 сентября 2020 года</t>
  </si>
  <si>
    <t>Всероссийский мастерский турнир "Железная воля"
СПР Строгий подъем штанги на бицепс
Жуковский/Московская область, 26 сентября 2020 года</t>
  </si>
  <si>
    <t>Мастера 40-44 (08.10.1979)/40</t>
  </si>
  <si>
    <t>Мастера 45-49 (17.04.1971)/49</t>
  </si>
  <si>
    <t>Мастера 60-64 (12.12.1959)/60</t>
  </si>
  <si>
    <t>Мастера 55-59 (31.07.1962)/58</t>
  </si>
  <si>
    <t>Девушки 13-19 (30.08.2001)/19</t>
  </si>
  <si>
    <t>Мастера 40-49 (12.11.1975)/44</t>
  </si>
  <si>
    <t xml:space="preserve">Лосино-Петровский/Московская </t>
  </si>
  <si>
    <t>Мастера 40-49 (16.06.1975)/45</t>
  </si>
  <si>
    <t>Мастера 50-59 (31.07.1962)/58</t>
  </si>
  <si>
    <t>Мастера 50-59 (14.06.1969)/51</t>
  </si>
  <si>
    <t>Юниоры 20-23 (29.09.1996)/23</t>
  </si>
  <si>
    <t>Мастера 40-49 (10.09.1978)/42</t>
  </si>
  <si>
    <t>Мастера 50-59 (10.05.1962)/58</t>
  </si>
  <si>
    <t>Долгопрудный/Московская область</t>
  </si>
  <si>
    <t>Лух/Ивановская область</t>
  </si>
  <si>
    <t>Сергиев Посад/Московская область</t>
  </si>
  <si>
    <t>Богородское/Московская область</t>
  </si>
  <si>
    <t>Вербилки/Московская область</t>
  </si>
  <si>
    <t>Орехово-Зуево/Московская область</t>
  </si>
  <si>
    <t>№</t>
  </si>
  <si>
    <t xml:space="preserve"> </t>
  </si>
  <si>
    <t xml:space="preserve">
Дата рождения/Возраст</t>
  </si>
  <si>
    <t>Возрастная группа</t>
  </si>
  <si>
    <t>O</t>
  </si>
  <si>
    <t>M1</t>
  </si>
  <si>
    <t>M2</t>
  </si>
  <si>
    <t>M5</t>
  </si>
  <si>
    <t>M4</t>
  </si>
  <si>
    <t>T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</si>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</sst>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4"/>
  <dimension ref="A1:M54"/>
  <sheetViews>
    <sheetView workbookViewId="0">
      <selection activeCell="A44" sqref="A44:XFD56"/>
    </sheetView>
  </sheetViews>
  <sheetFormatPr baseColWidth="10" defaultColWidth="9.1640625" defaultRowHeight="13"/>
  <cols>
    <col min="1" max="1" width="6.6640625" style="4" bestFit="1" customWidth="1"/>
    <col min="2" max="2" width="20.5" style="4" bestFit="1" customWidth="1"/>
    <col min="3" max="3" width="28.1640625" style="4" bestFit="1" customWidth="1"/>
    <col min="4" max="4" width="20" style="4" bestFit="1" customWidth="1"/>
    <col min="5" max="5" width="9.6640625" style="4" bestFit="1" customWidth="1"/>
    <col min="6" max="6" width="30.5" style="4" bestFit="1" customWidth="1"/>
    <col min="7" max="9" width="5.5" style="5" customWidth="1"/>
    <col min="10" max="10" width="4.33203125" style="5" customWidth="1"/>
    <col min="11" max="11" width="7.1640625" style="5" bestFit="1" customWidth="1"/>
    <col min="12" max="12" width="8.5" style="5" bestFit="1" customWidth="1"/>
    <col min="13" max="13" width="26.1640625" style="4" bestFit="1" customWidth="1"/>
    <col min="14" max="16384" width="9.1640625" style="3"/>
  </cols>
  <sheetData>
    <row r="1" spans="1:13" s="13" customFormat="1" ht="29" customHeight="1">
      <c r="A1" s="30" t="s">
        <v>247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80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8" customFormat="1" ht="12.75" customHeight="1">
      <c r="A3" s="38" t="s">
        <v>276</v>
      </c>
      <c r="B3" s="47" t="s">
        <v>0</v>
      </c>
      <c r="C3" s="40" t="s">
        <v>278</v>
      </c>
      <c r="D3" s="40" t="s">
        <v>5</v>
      </c>
      <c r="E3" s="42" t="s">
        <v>279</v>
      </c>
      <c r="F3" s="42" t="s">
        <v>4</v>
      </c>
      <c r="G3" s="42" t="s">
        <v>6</v>
      </c>
      <c r="H3" s="42"/>
      <c r="I3" s="42"/>
      <c r="J3" s="42"/>
      <c r="K3" s="42" t="s">
        <v>19</v>
      </c>
      <c r="L3" s="42" t="s">
        <v>2</v>
      </c>
      <c r="M3" s="44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10">
        <v>1</v>
      </c>
      <c r="H4" s="10">
        <v>2</v>
      </c>
      <c r="I4" s="10">
        <v>3</v>
      </c>
      <c r="J4" s="10" t="s">
        <v>3</v>
      </c>
      <c r="K4" s="41"/>
      <c r="L4" s="41"/>
      <c r="M4" s="45"/>
    </row>
    <row r="5" spans="1:13" ht="16">
      <c r="A5" s="46" t="s">
        <v>89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7" t="s">
        <v>16</v>
      </c>
      <c r="B6" s="6" t="s">
        <v>97</v>
      </c>
      <c r="C6" s="6" t="s">
        <v>143</v>
      </c>
      <c r="D6" s="6" t="s">
        <v>142</v>
      </c>
      <c r="E6" s="6" t="s">
        <v>280</v>
      </c>
      <c r="F6" s="6" t="s">
        <v>141</v>
      </c>
      <c r="G6" s="11" t="s">
        <v>22</v>
      </c>
      <c r="H6" s="11" t="s">
        <v>31</v>
      </c>
      <c r="I6" s="11" t="s">
        <v>32</v>
      </c>
      <c r="J6" s="7"/>
      <c r="K6" s="7" t="str">
        <f>"55,0"</f>
        <v>55,0</v>
      </c>
      <c r="L6" s="7" t="str">
        <f>"73,1775"</f>
        <v>73,1775</v>
      </c>
      <c r="M6" s="6" t="s">
        <v>277</v>
      </c>
    </row>
    <row r="7" spans="1:13">
      <c r="B7" s="4" t="s">
        <v>17</v>
      </c>
    </row>
    <row r="8" spans="1:13" ht="16">
      <c r="A8" s="43" t="s">
        <v>140</v>
      </c>
      <c r="B8" s="43"/>
      <c r="C8" s="43"/>
      <c r="D8" s="43"/>
      <c r="E8" s="43"/>
      <c r="F8" s="43"/>
      <c r="G8" s="43"/>
      <c r="H8" s="43"/>
      <c r="I8" s="43"/>
      <c r="J8" s="43"/>
    </row>
    <row r="9" spans="1:13">
      <c r="A9" s="7" t="s">
        <v>16</v>
      </c>
      <c r="B9" s="6" t="s">
        <v>96</v>
      </c>
      <c r="C9" s="6" t="s">
        <v>257</v>
      </c>
      <c r="D9" s="6" t="s">
        <v>139</v>
      </c>
      <c r="E9" s="6" t="s">
        <v>281</v>
      </c>
      <c r="F9" s="6" t="s">
        <v>24</v>
      </c>
      <c r="G9" s="11" t="s">
        <v>138</v>
      </c>
      <c r="H9" s="11" t="s">
        <v>27</v>
      </c>
      <c r="I9" s="11" t="s">
        <v>22</v>
      </c>
      <c r="J9" s="7"/>
      <c r="K9" s="7" t="str">
        <f>"50,0"</f>
        <v>50,0</v>
      </c>
      <c r="L9" s="7" t="str">
        <f>"62,7050"</f>
        <v>62,7050</v>
      </c>
      <c r="M9" s="6" t="s">
        <v>162</v>
      </c>
    </row>
    <row r="10" spans="1:13">
      <c r="B10" s="4" t="s">
        <v>17</v>
      </c>
    </row>
    <row r="11" spans="1:13" ht="16">
      <c r="A11" s="43" t="s">
        <v>137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>
      <c r="A12" s="7" t="s">
        <v>16</v>
      </c>
      <c r="B12" s="6" t="s">
        <v>98</v>
      </c>
      <c r="C12" s="6" t="s">
        <v>136</v>
      </c>
      <c r="D12" s="6" t="s">
        <v>135</v>
      </c>
      <c r="E12" s="6" t="s">
        <v>280</v>
      </c>
      <c r="F12" s="6" t="s">
        <v>270</v>
      </c>
      <c r="G12" s="11" t="s">
        <v>54</v>
      </c>
      <c r="H12" s="11" t="s">
        <v>134</v>
      </c>
      <c r="I12" s="11" t="s">
        <v>21</v>
      </c>
      <c r="J12" s="7"/>
      <c r="K12" s="7" t="str">
        <f>"70,0"</f>
        <v>70,0</v>
      </c>
      <c r="L12" s="7" t="str">
        <f>"83,4120"</f>
        <v>83,4120</v>
      </c>
      <c r="M12" s="6" t="s">
        <v>277</v>
      </c>
    </row>
    <row r="13" spans="1:13">
      <c r="B13" s="4" t="s">
        <v>17</v>
      </c>
    </row>
    <row r="14" spans="1:13" ht="16">
      <c r="A14" s="43" t="s">
        <v>28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3">
      <c r="A15" s="7" t="s">
        <v>16</v>
      </c>
      <c r="B15" s="6" t="s">
        <v>99</v>
      </c>
      <c r="C15" s="6" t="s">
        <v>133</v>
      </c>
      <c r="D15" s="6" t="s">
        <v>132</v>
      </c>
      <c r="E15" s="6" t="s">
        <v>280</v>
      </c>
      <c r="F15" s="6" t="s">
        <v>131</v>
      </c>
      <c r="G15" s="11" t="s">
        <v>21</v>
      </c>
      <c r="H15" s="11" t="s">
        <v>52</v>
      </c>
      <c r="I15" s="11" t="s">
        <v>23</v>
      </c>
      <c r="J15" s="7"/>
      <c r="K15" s="7" t="str">
        <f>"80,0"</f>
        <v>80,0</v>
      </c>
      <c r="L15" s="7" t="str">
        <f>"89,6560"</f>
        <v>89,6560</v>
      </c>
      <c r="M15" s="6" t="s">
        <v>163</v>
      </c>
    </row>
    <row r="16" spans="1:13">
      <c r="B16" s="4" t="s">
        <v>17</v>
      </c>
    </row>
    <row r="17" spans="1:13" ht="16">
      <c r="A17" s="43" t="s">
        <v>68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3">
      <c r="A18" s="7" t="s">
        <v>16</v>
      </c>
      <c r="B18" s="6" t="s">
        <v>130</v>
      </c>
      <c r="C18" s="6" t="s">
        <v>129</v>
      </c>
      <c r="D18" s="6" t="s">
        <v>66</v>
      </c>
      <c r="E18" s="6" t="s">
        <v>280</v>
      </c>
      <c r="F18" s="6" t="s">
        <v>270</v>
      </c>
      <c r="G18" s="11" t="s">
        <v>22</v>
      </c>
      <c r="H18" s="11" t="s">
        <v>31</v>
      </c>
      <c r="I18" s="11" t="s">
        <v>32</v>
      </c>
      <c r="J18" s="7"/>
      <c r="K18" s="7" t="str">
        <f>"55,0"</f>
        <v>55,0</v>
      </c>
      <c r="L18" s="7" t="str">
        <f>"52,5965"</f>
        <v>52,5965</v>
      </c>
      <c r="M18" s="6" t="s">
        <v>160</v>
      </c>
    </row>
    <row r="19" spans="1:13">
      <c r="B19" s="4" t="s">
        <v>17</v>
      </c>
    </row>
    <row r="20" spans="1:13" ht="16">
      <c r="A20" s="43" t="s">
        <v>7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3">
      <c r="A21" s="7" t="s">
        <v>16</v>
      </c>
      <c r="B21" s="6" t="s">
        <v>128</v>
      </c>
      <c r="C21" s="6" t="s">
        <v>127</v>
      </c>
      <c r="D21" s="6" t="s">
        <v>126</v>
      </c>
      <c r="E21" s="6" t="s">
        <v>280</v>
      </c>
      <c r="F21" s="6" t="s">
        <v>270</v>
      </c>
      <c r="G21" s="11" t="s">
        <v>30</v>
      </c>
      <c r="H21" s="11" t="s">
        <v>22</v>
      </c>
      <c r="I21" s="11" t="s">
        <v>32</v>
      </c>
      <c r="J21" s="7"/>
      <c r="K21" s="7" t="str">
        <f>"55,0"</f>
        <v>55,0</v>
      </c>
      <c r="L21" s="7" t="str">
        <f>"48,1800"</f>
        <v>48,1800</v>
      </c>
      <c r="M21" s="6" t="s">
        <v>160</v>
      </c>
    </row>
    <row r="22" spans="1:13">
      <c r="B22" s="4" t="s">
        <v>17</v>
      </c>
    </row>
    <row r="23" spans="1:13" ht="16">
      <c r="A23" s="43" t="s">
        <v>68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3">
      <c r="A24" s="18" t="s">
        <v>16</v>
      </c>
      <c r="B24" s="17" t="s">
        <v>92</v>
      </c>
      <c r="C24" s="17" t="s">
        <v>125</v>
      </c>
      <c r="D24" s="17" t="s">
        <v>124</v>
      </c>
      <c r="E24" s="17" t="s">
        <v>280</v>
      </c>
      <c r="F24" s="17" t="s">
        <v>24</v>
      </c>
      <c r="G24" s="1" t="s">
        <v>26</v>
      </c>
      <c r="H24" s="1" t="s">
        <v>55</v>
      </c>
      <c r="I24" s="19" t="s">
        <v>46</v>
      </c>
      <c r="J24" s="18"/>
      <c r="K24" s="18" t="str">
        <f>"130,0"</f>
        <v>130,0</v>
      </c>
      <c r="L24" s="18" t="str">
        <f>"92,9760"</f>
        <v>92,9760</v>
      </c>
      <c r="M24" s="17" t="s">
        <v>277</v>
      </c>
    </row>
    <row r="25" spans="1:13">
      <c r="A25" s="15" t="s">
        <v>18</v>
      </c>
      <c r="B25" s="14" t="s">
        <v>123</v>
      </c>
      <c r="C25" s="14" t="s">
        <v>122</v>
      </c>
      <c r="D25" s="14" t="s">
        <v>121</v>
      </c>
      <c r="E25" s="14" t="s">
        <v>280</v>
      </c>
      <c r="F25" s="14" t="s">
        <v>24</v>
      </c>
      <c r="G25" s="2" t="s">
        <v>23</v>
      </c>
      <c r="H25" s="2" t="s">
        <v>70</v>
      </c>
      <c r="I25" s="2" t="s">
        <v>10</v>
      </c>
      <c r="J25" s="15"/>
      <c r="K25" s="15" t="str">
        <f>"90,0"</f>
        <v>90,0</v>
      </c>
      <c r="L25" s="15" t="str">
        <f>"66,8700"</f>
        <v>66,8700</v>
      </c>
      <c r="M25" s="14" t="s">
        <v>164</v>
      </c>
    </row>
    <row r="26" spans="1:13">
      <c r="B26" s="4" t="s">
        <v>17</v>
      </c>
    </row>
    <row r="27" spans="1:13" ht="16">
      <c r="A27" s="43" t="s">
        <v>120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3">
      <c r="A28" s="18" t="s">
        <v>16</v>
      </c>
      <c r="B28" s="17" t="s">
        <v>95</v>
      </c>
      <c r="C28" s="17" t="s">
        <v>119</v>
      </c>
      <c r="D28" s="17" t="s">
        <v>118</v>
      </c>
      <c r="E28" s="17" t="s">
        <v>280</v>
      </c>
      <c r="F28" s="17" t="s">
        <v>271</v>
      </c>
      <c r="G28" s="1" t="s">
        <v>34</v>
      </c>
      <c r="H28" s="1" t="s">
        <v>35</v>
      </c>
      <c r="I28" s="1" t="s">
        <v>93</v>
      </c>
      <c r="J28" s="18"/>
      <c r="K28" s="18" t="str">
        <f>"155,0"</f>
        <v>155,0</v>
      </c>
      <c r="L28" s="18" t="str">
        <f>"104,7645"</f>
        <v>104,7645</v>
      </c>
      <c r="M28" s="17" t="s">
        <v>277</v>
      </c>
    </row>
    <row r="29" spans="1:13">
      <c r="A29" s="15" t="s">
        <v>18</v>
      </c>
      <c r="B29" s="14" t="s">
        <v>117</v>
      </c>
      <c r="C29" s="14" t="s">
        <v>116</v>
      </c>
      <c r="D29" s="14" t="s">
        <v>115</v>
      </c>
      <c r="E29" s="14" t="s">
        <v>280</v>
      </c>
      <c r="F29" s="14" t="s">
        <v>24</v>
      </c>
      <c r="G29" s="2" t="s">
        <v>55</v>
      </c>
      <c r="H29" s="2" t="s">
        <v>46</v>
      </c>
      <c r="I29" s="16" t="s">
        <v>33</v>
      </c>
      <c r="J29" s="15"/>
      <c r="K29" s="15" t="str">
        <f>"135,0"</f>
        <v>135,0</v>
      </c>
      <c r="L29" s="15" t="str">
        <f>"91,8000"</f>
        <v>91,8000</v>
      </c>
      <c r="M29" s="14" t="s">
        <v>277</v>
      </c>
    </row>
    <row r="30" spans="1:13">
      <c r="B30" s="4" t="s">
        <v>17</v>
      </c>
    </row>
    <row r="31" spans="1:13" ht="16">
      <c r="A31" s="43" t="s">
        <v>7</v>
      </c>
      <c r="B31" s="43"/>
      <c r="C31" s="43"/>
      <c r="D31" s="43"/>
      <c r="E31" s="43"/>
      <c r="F31" s="43"/>
      <c r="G31" s="43"/>
      <c r="H31" s="43"/>
      <c r="I31" s="43"/>
      <c r="J31" s="43"/>
    </row>
    <row r="32" spans="1:13">
      <c r="A32" s="7" t="s">
        <v>16</v>
      </c>
      <c r="B32" s="6" t="s">
        <v>114</v>
      </c>
      <c r="C32" s="6" t="s">
        <v>113</v>
      </c>
      <c r="D32" s="6" t="s">
        <v>112</v>
      </c>
      <c r="E32" s="6" t="s">
        <v>280</v>
      </c>
      <c r="F32" s="6" t="s">
        <v>270</v>
      </c>
      <c r="G32" s="11" t="s">
        <v>100</v>
      </c>
      <c r="H32" s="9" t="s">
        <v>90</v>
      </c>
      <c r="I32" s="11" t="s">
        <v>90</v>
      </c>
      <c r="J32" s="7"/>
      <c r="K32" s="7" t="str">
        <f>"142,5"</f>
        <v>142,5</v>
      </c>
      <c r="L32" s="7" t="str">
        <f>"92,1548"</f>
        <v>92,1548</v>
      </c>
      <c r="M32" s="6" t="s">
        <v>277</v>
      </c>
    </row>
    <row r="33" spans="1:13">
      <c r="B33" s="4" t="s">
        <v>17</v>
      </c>
    </row>
    <row r="34" spans="1:13" ht="16">
      <c r="A34" s="43" t="s">
        <v>39</v>
      </c>
      <c r="B34" s="43"/>
      <c r="C34" s="43"/>
      <c r="D34" s="43"/>
      <c r="E34" s="43"/>
      <c r="F34" s="43"/>
      <c r="G34" s="43"/>
      <c r="H34" s="43"/>
      <c r="I34" s="43"/>
      <c r="J34" s="43"/>
    </row>
    <row r="35" spans="1:13">
      <c r="A35" s="7" t="s">
        <v>16</v>
      </c>
      <c r="B35" s="6" t="s">
        <v>94</v>
      </c>
      <c r="C35" s="6" t="s">
        <v>111</v>
      </c>
      <c r="D35" s="6" t="s">
        <v>110</v>
      </c>
      <c r="E35" s="6" t="s">
        <v>280</v>
      </c>
      <c r="F35" s="6" t="s">
        <v>272</v>
      </c>
      <c r="G35" s="9" t="s">
        <v>35</v>
      </c>
      <c r="H35" s="11" t="s">
        <v>93</v>
      </c>
      <c r="I35" s="9" t="s">
        <v>109</v>
      </c>
      <c r="J35" s="7"/>
      <c r="K35" s="7" t="str">
        <f>"155,0"</f>
        <v>155,0</v>
      </c>
      <c r="L35" s="7" t="str">
        <f>"96,6890"</f>
        <v>96,6890</v>
      </c>
      <c r="M35" s="6" t="s">
        <v>277</v>
      </c>
    </row>
    <row r="36" spans="1:13">
      <c r="B36" s="4" t="s">
        <v>17</v>
      </c>
    </row>
    <row r="37" spans="1:13" ht="16">
      <c r="A37" s="43" t="s">
        <v>11</v>
      </c>
      <c r="B37" s="43"/>
      <c r="C37" s="43"/>
      <c r="D37" s="43"/>
      <c r="E37" s="43"/>
      <c r="F37" s="43"/>
      <c r="G37" s="43"/>
      <c r="H37" s="43"/>
      <c r="I37" s="43"/>
      <c r="J37" s="43"/>
    </row>
    <row r="38" spans="1:13">
      <c r="A38" s="7" t="s">
        <v>16</v>
      </c>
      <c r="B38" s="6" t="s">
        <v>108</v>
      </c>
      <c r="C38" s="6" t="s">
        <v>107</v>
      </c>
      <c r="D38" s="6" t="s">
        <v>106</v>
      </c>
      <c r="E38" s="6" t="s">
        <v>280</v>
      </c>
      <c r="F38" s="6" t="s">
        <v>24</v>
      </c>
      <c r="G38" s="11" t="s">
        <v>90</v>
      </c>
      <c r="H38" s="11" t="s">
        <v>105</v>
      </c>
      <c r="I38" s="11" t="s">
        <v>104</v>
      </c>
      <c r="J38" s="7"/>
      <c r="K38" s="7" t="str">
        <f>"152,5"</f>
        <v>152,5</v>
      </c>
      <c r="L38" s="7" t="str">
        <f>"90,5392"</f>
        <v>90,5392</v>
      </c>
      <c r="M38" s="6" t="s">
        <v>165</v>
      </c>
    </row>
    <row r="39" spans="1:13">
      <c r="B39" s="4" t="s">
        <v>17</v>
      </c>
    </row>
    <row r="40" spans="1:13" ht="16">
      <c r="A40" s="43" t="s">
        <v>57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3">
      <c r="A41" s="18" t="s">
        <v>16</v>
      </c>
      <c r="B41" s="17" t="s">
        <v>58</v>
      </c>
      <c r="C41" s="17" t="s">
        <v>63</v>
      </c>
      <c r="D41" s="17" t="s">
        <v>62</v>
      </c>
      <c r="E41" s="17" t="s">
        <v>280</v>
      </c>
      <c r="F41" s="17" t="s">
        <v>270</v>
      </c>
      <c r="G41" s="1" t="s">
        <v>103</v>
      </c>
      <c r="H41" s="1" t="s">
        <v>102</v>
      </c>
      <c r="I41" s="1" t="s">
        <v>25</v>
      </c>
      <c r="J41" s="18"/>
      <c r="K41" s="18" t="str">
        <f>"122,5"</f>
        <v>122,5</v>
      </c>
      <c r="L41" s="18" t="str">
        <f>"70,7437"</f>
        <v>70,7437</v>
      </c>
      <c r="M41" s="17" t="s">
        <v>160</v>
      </c>
    </row>
    <row r="42" spans="1:13">
      <c r="A42" s="15" t="s">
        <v>16</v>
      </c>
      <c r="B42" s="14" t="s">
        <v>91</v>
      </c>
      <c r="C42" s="14" t="s">
        <v>258</v>
      </c>
      <c r="D42" s="14" t="s">
        <v>101</v>
      </c>
      <c r="E42" s="14" t="s">
        <v>282</v>
      </c>
      <c r="F42" s="14" t="s">
        <v>24</v>
      </c>
      <c r="G42" s="2" t="s">
        <v>100</v>
      </c>
      <c r="H42" s="16" t="s">
        <v>90</v>
      </c>
      <c r="I42" s="2" t="s">
        <v>90</v>
      </c>
      <c r="J42" s="15"/>
      <c r="K42" s="15" t="str">
        <f>"142,5"</f>
        <v>142,5</v>
      </c>
      <c r="L42" s="15" t="str">
        <f>"94,7212"</f>
        <v>94,7212</v>
      </c>
      <c r="M42" s="14" t="s">
        <v>166</v>
      </c>
    </row>
    <row r="43" spans="1:13">
      <c r="B43" s="4" t="s">
        <v>17</v>
      </c>
    </row>
    <row r="44" spans="1:13">
      <c r="B44" s="4" t="s">
        <v>17</v>
      </c>
      <c r="C44" s="5"/>
      <c r="D44" s="5"/>
      <c r="E44" s="5"/>
      <c r="F44" s="5"/>
      <c r="H44" s="4"/>
      <c r="I44" s="3"/>
      <c r="J44" s="3"/>
      <c r="K44" s="3"/>
      <c r="L44" s="3"/>
      <c r="M44" s="3"/>
    </row>
    <row r="45" spans="1:13">
      <c r="B45" s="4" t="s">
        <v>17</v>
      </c>
    </row>
    <row r="46" spans="1:13">
      <c r="B46" s="4" t="s">
        <v>17</v>
      </c>
    </row>
    <row r="47" spans="1:13">
      <c r="B47" s="4" t="s">
        <v>17</v>
      </c>
    </row>
    <row r="48" spans="1:13">
      <c r="B48" s="4" t="s">
        <v>17</v>
      </c>
    </row>
    <row r="49" spans="2:2">
      <c r="B49" s="4" t="s">
        <v>17</v>
      </c>
    </row>
    <row r="50" spans="2:2">
      <c r="B50" s="4" t="s">
        <v>17</v>
      </c>
    </row>
    <row r="51" spans="2:2">
      <c r="B51" s="4" t="s">
        <v>17</v>
      </c>
    </row>
    <row r="52" spans="2:2">
      <c r="B52" s="4" t="s">
        <v>17</v>
      </c>
    </row>
    <row r="53" spans="2:2">
      <c r="B53" s="4" t="s">
        <v>17</v>
      </c>
    </row>
    <row r="54" spans="2:2">
      <c r="B54" s="4" t="s">
        <v>17</v>
      </c>
    </row>
  </sheetData>
  <mergeCells count="23">
    <mergeCell ref="A27:J27"/>
    <mergeCell ref="A31:J31"/>
    <mergeCell ref="A34:J34"/>
    <mergeCell ref="A37:J37"/>
    <mergeCell ref="A40:J40"/>
    <mergeCell ref="A20:J20"/>
    <mergeCell ref="A23:J23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7"/>
  <sheetViews>
    <sheetView workbookViewId="0">
      <selection sqref="A1:M2"/>
    </sheetView>
  </sheetViews>
  <sheetFormatPr baseColWidth="10" defaultColWidth="9.1640625" defaultRowHeight="13"/>
  <cols>
    <col min="1" max="1" width="6.6640625" style="4" bestFit="1" customWidth="1"/>
    <col min="2" max="2" width="21.5" style="4" customWidth="1"/>
    <col min="3" max="3" width="28.1640625" style="4" bestFit="1" customWidth="1"/>
    <col min="4" max="4" width="20" style="4" bestFit="1" customWidth="1"/>
    <col min="5" max="5" width="9.6640625" style="4" bestFit="1" customWidth="1"/>
    <col min="6" max="6" width="29.5" style="4" bestFit="1" customWidth="1"/>
    <col min="7" max="9" width="4.5" style="5" customWidth="1"/>
    <col min="10" max="10" width="4.33203125" style="5" customWidth="1"/>
    <col min="11" max="11" width="10.5" style="5" bestFit="1" customWidth="1"/>
    <col min="12" max="12" width="7.5" style="5" bestFit="1" customWidth="1"/>
    <col min="13" max="13" width="15" style="4" bestFit="1" customWidth="1"/>
    <col min="14" max="16384" width="9.1640625" style="3"/>
  </cols>
  <sheetData>
    <row r="1" spans="1:13" s="13" customFormat="1" ht="29" customHeight="1">
      <c r="A1" s="30" t="s">
        <v>256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67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8" customFormat="1" ht="12.75" customHeight="1">
      <c r="A3" s="38" t="s">
        <v>276</v>
      </c>
      <c r="B3" s="47" t="s">
        <v>0</v>
      </c>
      <c r="C3" s="40" t="s">
        <v>278</v>
      </c>
      <c r="D3" s="40" t="s">
        <v>5</v>
      </c>
      <c r="E3" s="42" t="s">
        <v>279</v>
      </c>
      <c r="F3" s="42" t="s">
        <v>4</v>
      </c>
      <c r="G3" s="42" t="s">
        <v>241</v>
      </c>
      <c r="H3" s="42"/>
      <c r="I3" s="42"/>
      <c r="J3" s="42"/>
      <c r="K3" s="42" t="s">
        <v>19</v>
      </c>
      <c r="L3" s="42" t="s">
        <v>2</v>
      </c>
      <c r="M3" s="44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24">
        <v>1</v>
      </c>
      <c r="H4" s="24">
        <v>2</v>
      </c>
      <c r="I4" s="24">
        <v>3</v>
      </c>
      <c r="J4" s="24" t="s">
        <v>3</v>
      </c>
      <c r="K4" s="41"/>
      <c r="L4" s="41"/>
      <c r="M4" s="45"/>
    </row>
    <row r="5" spans="1:13" ht="16">
      <c r="A5" s="46" t="s">
        <v>194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26" t="s">
        <v>16</v>
      </c>
      <c r="B6" s="25" t="s">
        <v>36</v>
      </c>
      <c r="C6" s="25" t="s">
        <v>267</v>
      </c>
      <c r="D6" s="25" t="s">
        <v>37</v>
      </c>
      <c r="E6" s="25" t="s">
        <v>286</v>
      </c>
      <c r="F6" s="25" t="s">
        <v>38</v>
      </c>
      <c r="G6" s="28" t="s">
        <v>230</v>
      </c>
      <c r="H6" s="28" t="s">
        <v>27</v>
      </c>
      <c r="I6" s="28" t="s">
        <v>30</v>
      </c>
      <c r="J6" s="26"/>
      <c r="K6" s="26" t="str">
        <f>"47,5"</f>
        <v>47,5</v>
      </c>
      <c r="L6" s="26" t="str">
        <f>"36,8814"</f>
        <v>36,8814</v>
      </c>
      <c r="M6" s="25" t="s">
        <v>277</v>
      </c>
    </row>
    <row r="7" spans="1:13">
      <c r="B7" s="4" t="s">
        <v>17</v>
      </c>
    </row>
    <row r="8" spans="1:13" ht="16">
      <c r="A8" s="43" t="s">
        <v>68</v>
      </c>
      <c r="B8" s="43"/>
      <c r="C8" s="43"/>
      <c r="D8" s="43"/>
      <c r="E8" s="43"/>
      <c r="F8" s="43"/>
      <c r="G8" s="43"/>
      <c r="H8" s="43"/>
      <c r="I8" s="43"/>
      <c r="J8" s="43"/>
    </row>
    <row r="9" spans="1:13">
      <c r="A9" s="26" t="s">
        <v>16</v>
      </c>
      <c r="B9" s="25" t="s">
        <v>246</v>
      </c>
      <c r="C9" s="25" t="s">
        <v>268</v>
      </c>
      <c r="D9" s="25" t="s">
        <v>245</v>
      </c>
      <c r="E9" s="25" t="s">
        <v>281</v>
      </c>
      <c r="F9" s="25" t="s">
        <v>24</v>
      </c>
      <c r="G9" s="28" t="s">
        <v>32</v>
      </c>
      <c r="H9" s="27" t="s">
        <v>54</v>
      </c>
      <c r="I9" s="28" t="s">
        <v>134</v>
      </c>
      <c r="J9" s="26"/>
      <c r="K9" s="26" t="str">
        <f>"65,0"</f>
        <v>65,0</v>
      </c>
      <c r="L9" s="26" t="str">
        <f>"47,0863"</f>
        <v>47,0863</v>
      </c>
      <c r="M9" s="25" t="s">
        <v>277</v>
      </c>
    </row>
    <row r="10" spans="1:13">
      <c r="B10" s="4" t="s">
        <v>17</v>
      </c>
    </row>
    <row r="11" spans="1:13" ht="16">
      <c r="A11" s="43" t="s">
        <v>120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>
      <c r="A12" s="18" t="s">
        <v>16</v>
      </c>
      <c r="B12" s="17" t="s">
        <v>146</v>
      </c>
      <c r="C12" s="17" t="s">
        <v>157</v>
      </c>
      <c r="D12" s="17" t="s">
        <v>156</v>
      </c>
      <c r="E12" s="17" t="s">
        <v>280</v>
      </c>
      <c r="F12" s="17" t="s">
        <v>20</v>
      </c>
      <c r="G12" s="1" t="s">
        <v>31</v>
      </c>
      <c r="H12" s="19" t="s">
        <v>53</v>
      </c>
      <c r="I12" s="19" t="s">
        <v>53</v>
      </c>
      <c r="J12" s="18"/>
      <c r="K12" s="18" t="str">
        <f>"52,5"</f>
        <v>52,5</v>
      </c>
      <c r="L12" s="18" t="str">
        <f>"33,9491"</f>
        <v>33,9491</v>
      </c>
      <c r="M12" s="17" t="s">
        <v>277</v>
      </c>
    </row>
    <row r="13" spans="1:13">
      <c r="A13" s="15" t="s">
        <v>16</v>
      </c>
      <c r="B13" s="14" t="s">
        <v>244</v>
      </c>
      <c r="C13" s="14" t="s">
        <v>269</v>
      </c>
      <c r="D13" s="14" t="s">
        <v>243</v>
      </c>
      <c r="E13" s="14" t="s">
        <v>282</v>
      </c>
      <c r="F13" s="14" t="s">
        <v>242</v>
      </c>
      <c r="G13" s="2" t="s">
        <v>30</v>
      </c>
      <c r="H13" s="2" t="s">
        <v>31</v>
      </c>
      <c r="I13" s="2" t="s">
        <v>32</v>
      </c>
      <c r="J13" s="15"/>
      <c r="K13" s="15" t="str">
        <f>"55,0"</f>
        <v>55,0</v>
      </c>
      <c r="L13" s="15" t="str">
        <f>"47,2787"</f>
        <v>47,2787</v>
      </c>
      <c r="M13" s="14" t="s">
        <v>277</v>
      </c>
    </row>
    <row r="14" spans="1:13">
      <c r="B14" s="4" t="s">
        <v>17</v>
      </c>
    </row>
    <row r="15" spans="1:13">
      <c r="B15" s="4" t="s">
        <v>17</v>
      </c>
      <c r="C15" s="5"/>
      <c r="D15" s="5"/>
      <c r="E15" s="5"/>
      <c r="F15" s="5"/>
      <c r="H15" s="4"/>
      <c r="I15" s="3"/>
      <c r="J15" s="3"/>
      <c r="K15" s="3"/>
      <c r="L15" s="3"/>
      <c r="M15" s="3"/>
    </row>
    <row r="16" spans="1:13">
      <c r="B16" s="4" t="s">
        <v>17</v>
      </c>
      <c r="C16" s="5"/>
      <c r="D16" s="5"/>
      <c r="E16" s="5"/>
      <c r="F16" s="5"/>
      <c r="H16" s="4"/>
      <c r="I16" s="3"/>
      <c r="J16" s="3"/>
      <c r="K16" s="3"/>
      <c r="L16" s="3"/>
      <c r="M16" s="3"/>
    </row>
    <row r="17" spans="2:13">
      <c r="B17" s="4" t="s">
        <v>17</v>
      </c>
      <c r="C17" s="5"/>
      <c r="D17" s="5"/>
      <c r="E17" s="5"/>
      <c r="F17" s="5"/>
      <c r="H17" s="4"/>
      <c r="I17" s="3"/>
      <c r="J17" s="3"/>
      <c r="K17" s="3"/>
      <c r="L17" s="3"/>
      <c r="M17" s="3"/>
    </row>
    <row r="18" spans="2:13">
      <c r="B18" s="4" t="s">
        <v>17</v>
      </c>
      <c r="C18" s="5"/>
      <c r="D18" s="5"/>
      <c r="E18" s="5"/>
      <c r="F18" s="5"/>
      <c r="H18" s="4"/>
      <c r="I18" s="3"/>
      <c r="J18" s="3"/>
      <c r="K18" s="3"/>
      <c r="L18" s="3"/>
      <c r="M18" s="3"/>
    </row>
    <row r="19" spans="2:13">
      <c r="B19" s="4" t="s">
        <v>17</v>
      </c>
      <c r="C19" s="5"/>
      <c r="D19" s="5"/>
      <c r="E19" s="5"/>
      <c r="F19" s="5"/>
      <c r="H19" s="4"/>
      <c r="I19" s="3"/>
      <c r="J19" s="3"/>
      <c r="K19" s="3"/>
      <c r="L19" s="3"/>
      <c r="M19" s="3"/>
    </row>
    <row r="20" spans="2:13">
      <c r="B20" s="4" t="s">
        <v>17</v>
      </c>
      <c r="C20" s="5"/>
      <c r="D20" s="5"/>
      <c r="E20" s="5"/>
      <c r="F20" s="5"/>
      <c r="H20" s="4"/>
      <c r="I20" s="3"/>
      <c r="J20" s="3"/>
      <c r="K20" s="3"/>
      <c r="L20" s="3"/>
      <c r="M20" s="3"/>
    </row>
    <row r="21" spans="2:13">
      <c r="B21" s="4" t="s">
        <v>17</v>
      </c>
      <c r="C21" s="5"/>
      <c r="D21" s="5"/>
      <c r="E21" s="5"/>
      <c r="F21" s="5"/>
      <c r="H21" s="4"/>
      <c r="I21" s="3"/>
      <c r="J21" s="3"/>
      <c r="K21" s="3"/>
      <c r="L21" s="3"/>
      <c r="M21" s="3"/>
    </row>
    <row r="22" spans="2:13">
      <c r="B22" s="4" t="s">
        <v>17</v>
      </c>
      <c r="C22" s="5"/>
      <c r="D22" s="5"/>
      <c r="E22" s="5"/>
      <c r="F22" s="5"/>
      <c r="H22" s="4"/>
      <c r="I22" s="3"/>
      <c r="J22" s="3"/>
      <c r="K22" s="3"/>
      <c r="L22" s="3"/>
      <c r="M22" s="3"/>
    </row>
    <row r="23" spans="2:13">
      <c r="B23" s="4" t="s">
        <v>17</v>
      </c>
      <c r="C23" s="5"/>
      <c r="D23" s="5"/>
      <c r="E23" s="5"/>
      <c r="F23" s="5"/>
      <c r="H23" s="4"/>
      <c r="I23" s="3"/>
      <c r="J23" s="3"/>
      <c r="K23" s="3"/>
      <c r="L23" s="3"/>
      <c r="M23" s="3"/>
    </row>
    <row r="24" spans="2:13">
      <c r="B24" s="4" t="s">
        <v>17</v>
      </c>
      <c r="C24" s="5"/>
      <c r="D24" s="5"/>
      <c r="E24" s="5"/>
      <c r="F24" s="5"/>
      <c r="H24" s="4"/>
      <c r="I24" s="3"/>
      <c r="J24" s="3"/>
      <c r="K24" s="3"/>
      <c r="L24" s="3"/>
      <c r="M24" s="3"/>
    </row>
    <row r="25" spans="2:13">
      <c r="B25" s="4" t="s">
        <v>17</v>
      </c>
      <c r="C25" s="5"/>
      <c r="D25" s="5"/>
      <c r="E25" s="5"/>
      <c r="F25" s="5"/>
      <c r="H25" s="4"/>
      <c r="I25" s="3"/>
      <c r="J25" s="3"/>
      <c r="K25" s="3"/>
      <c r="L25" s="3"/>
      <c r="M25" s="3"/>
    </row>
    <row r="26" spans="2:13">
      <c r="B26" s="4" t="s">
        <v>17</v>
      </c>
      <c r="C26" s="5"/>
      <c r="D26" s="5"/>
      <c r="E26" s="5"/>
      <c r="F26" s="5"/>
      <c r="H26" s="4"/>
      <c r="I26" s="3"/>
      <c r="J26" s="3"/>
      <c r="K26" s="3"/>
      <c r="L26" s="3"/>
      <c r="M26" s="3"/>
    </row>
    <row r="27" spans="2:13">
      <c r="B27" s="4" t="s">
        <v>17</v>
      </c>
      <c r="C27" s="5"/>
      <c r="D27" s="5"/>
      <c r="E27" s="5"/>
      <c r="F27" s="5"/>
      <c r="H27" s="4"/>
      <c r="I27" s="3"/>
      <c r="J27" s="3"/>
      <c r="K27" s="3"/>
      <c r="L27" s="3"/>
      <c r="M27" s="3"/>
    </row>
    <row r="28" spans="2:13">
      <c r="B28" s="4" t="s">
        <v>17</v>
      </c>
      <c r="C28" s="5"/>
      <c r="D28" s="5"/>
      <c r="E28" s="5"/>
      <c r="F28" s="5"/>
      <c r="H28" s="4"/>
      <c r="I28" s="3"/>
      <c r="J28" s="3"/>
      <c r="K28" s="3"/>
      <c r="L28" s="3"/>
      <c r="M28" s="3"/>
    </row>
    <row r="29" spans="2:13">
      <c r="B29" s="4" t="s">
        <v>17</v>
      </c>
      <c r="C29" s="5"/>
      <c r="D29" s="5"/>
      <c r="E29" s="5"/>
      <c r="F29" s="5"/>
      <c r="H29" s="4"/>
      <c r="I29" s="3"/>
      <c r="J29" s="3"/>
      <c r="K29" s="3"/>
      <c r="L29" s="3"/>
      <c r="M29" s="3"/>
    </row>
    <row r="30" spans="2:13">
      <c r="B30" s="4" t="s">
        <v>17</v>
      </c>
      <c r="C30" s="5"/>
      <c r="D30" s="5"/>
      <c r="E30" s="5"/>
      <c r="F30" s="5"/>
      <c r="H30" s="4"/>
      <c r="I30" s="3"/>
      <c r="J30" s="3"/>
      <c r="K30" s="3"/>
      <c r="L30" s="3"/>
      <c r="M30" s="3"/>
    </row>
    <row r="31" spans="2:13">
      <c r="B31" s="4" t="s">
        <v>17</v>
      </c>
      <c r="C31" s="5"/>
      <c r="D31" s="5"/>
      <c r="E31" s="5"/>
      <c r="F31" s="5"/>
      <c r="H31" s="4"/>
      <c r="I31" s="3"/>
      <c r="J31" s="3"/>
      <c r="K31" s="3"/>
      <c r="L31" s="3"/>
      <c r="M31" s="3"/>
    </row>
    <row r="32" spans="2:13">
      <c r="B32" s="4" t="s">
        <v>17</v>
      </c>
      <c r="C32" s="5"/>
      <c r="D32" s="5"/>
      <c r="E32" s="5"/>
      <c r="F32" s="5"/>
      <c r="H32" s="4"/>
      <c r="I32" s="3"/>
      <c r="J32" s="3"/>
      <c r="K32" s="3"/>
      <c r="L32" s="3"/>
      <c r="M32" s="3"/>
    </row>
    <row r="33" spans="2:13">
      <c r="B33" s="4" t="s">
        <v>17</v>
      </c>
      <c r="C33" s="5"/>
      <c r="D33" s="5"/>
      <c r="E33" s="5"/>
      <c r="F33" s="5"/>
      <c r="H33" s="4"/>
      <c r="I33" s="3"/>
      <c r="J33" s="3"/>
      <c r="K33" s="3"/>
      <c r="L33" s="3"/>
      <c r="M33" s="3"/>
    </row>
    <row r="34" spans="2:13">
      <c r="B34" s="4" t="s">
        <v>17</v>
      </c>
      <c r="C34" s="5"/>
      <c r="D34" s="5"/>
      <c r="E34" s="5"/>
      <c r="F34" s="5"/>
      <c r="H34" s="4"/>
      <c r="I34" s="3"/>
      <c r="J34" s="3"/>
      <c r="K34" s="3"/>
      <c r="L34" s="3"/>
      <c r="M34" s="3"/>
    </row>
    <row r="35" spans="2:13">
      <c r="B35" s="4" t="s">
        <v>17</v>
      </c>
      <c r="C35" s="5"/>
      <c r="D35" s="5"/>
      <c r="E35" s="5"/>
      <c r="F35" s="5"/>
      <c r="H35" s="4"/>
      <c r="I35" s="3"/>
      <c r="J35" s="3"/>
      <c r="K35" s="3"/>
      <c r="L35" s="3"/>
      <c r="M35" s="3"/>
    </row>
    <row r="36" spans="2:13">
      <c r="B36" s="4" t="s">
        <v>17</v>
      </c>
      <c r="C36" s="5"/>
      <c r="D36" s="5"/>
      <c r="E36" s="5"/>
      <c r="F36" s="5"/>
      <c r="H36" s="4"/>
      <c r="I36" s="3"/>
      <c r="J36" s="3"/>
      <c r="K36" s="3"/>
      <c r="L36" s="3"/>
      <c r="M36" s="3"/>
    </row>
    <row r="37" spans="2:13">
      <c r="B37" s="4" t="s">
        <v>17</v>
      </c>
    </row>
  </sheetData>
  <mergeCells count="14">
    <mergeCell ref="A1:M2"/>
    <mergeCell ref="A3:A4"/>
    <mergeCell ref="C3:C4"/>
    <mergeCell ref="D3:D4"/>
    <mergeCell ref="E3:E4"/>
    <mergeCell ref="F3:F4"/>
    <mergeCell ref="G3:J3"/>
    <mergeCell ref="M3:M4"/>
    <mergeCell ref="A8:J8"/>
    <mergeCell ref="A11:J11"/>
    <mergeCell ref="B3:B4"/>
    <mergeCell ref="K3:K4"/>
    <mergeCell ref="L3:L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5">
    <pageSetUpPr fitToPage="1"/>
  </sheetPr>
  <dimension ref="A1:M58"/>
  <sheetViews>
    <sheetView workbookViewId="0">
      <selection activeCell="F18" sqref="F18"/>
    </sheetView>
  </sheetViews>
  <sheetFormatPr baseColWidth="10" defaultColWidth="9.1640625" defaultRowHeight="13"/>
  <cols>
    <col min="1" max="1" width="6.6640625" style="4" bestFit="1" customWidth="1"/>
    <col min="2" max="2" width="18.5" style="4" bestFit="1" customWidth="1"/>
    <col min="3" max="3" width="28.1640625" style="4" bestFit="1" customWidth="1"/>
    <col min="4" max="4" width="20" style="4" bestFit="1" customWidth="1"/>
    <col min="5" max="5" width="9.6640625" style="4" bestFit="1" customWidth="1"/>
    <col min="6" max="6" width="30.5" style="4" bestFit="1" customWidth="1"/>
    <col min="7" max="9" width="5.5" style="5" customWidth="1"/>
    <col min="10" max="10" width="4.33203125" style="5" customWidth="1"/>
    <col min="11" max="11" width="10.5" style="5" bestFit="1" customWidth="1"/>
    <col min="12" max="12" width="8.5" style="5" bestFit="1" customWidth="1"/>
    <col min="13" max="13" width="15" style="4" bestFit="1" customWidth="1"/>
    <col min="14" max="16384" width="9.1640625" style="3"/>
  </cols>
  <sheetData>
    <row r="1" spans="1:13" s="13" customFormat="1" ht="29" customHeight="1">
      <c r="A1" s="30" t="s">
        <v>248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62" customHeigh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8" customFormat="1" ht="12.75" customHeight="1">
      <c r="A3" s="54" t="s">
        <v>276</v>
      </c>
      <c r="B3" s="57" t="s">
        <v>0</v>
      </c>
      <c r="C3" s="55" t="s">
        <v>278</v>
      </c>
      <c r="D3" s="55" t="s">
        <v>5</v>
      </c>
      <c r="E3" s="49" t="s">
        <v>279</v>
      </c>
      <c r="F3" s="49" t="s">
        <v>4</v>
      </c>
      <c r="G3" s="49" t="s">
        <v>6</v>
      </c>
      <c r="H3" s="49"/>
      <c r="I3" s="49"/>
      <c r="J3" s="49"/>
      <c r="K3" s="49" t="s">
        <v>19</v>
      </c>
      <c r="L3" s="49" t="s">
        <v>2</v>
      </c>
      <c r="M3" s="56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10">
        <v>1</v>
      </c>
      <c r="H4" s="10">
        <v>2</v>
      </c>
      <c r="I4" s="10">
        <v>3</v>
      </c>
      <c r="J4" s="10" t="s">
        <v>3</v>
      </c>
      <c r="K4" s="41"/>
      <c r="L4" s="41"/>
      <c r="M4" s="45"/>
    </row>
    <row r="5" spans="1:13" ht="16">
      <c r="A5" s="46" t="s">
        <v>120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18" t="s">
        <v>16</v>
      </c>
      <c r="B6" s="17" t="s">
        <v>147</v>
      </c>
      <c r="C6" s="17" t="s">
        <v>159</v>
      </c>
      <c r="D6" s="17" t="s">
        <v>158</v>
      </c>
      <c r="E6" s="17" t="s">
        <v>280</v>
      </c>
      <c r="F6" s="17" t="s">
        <v>49</v>
      </c>
      <c r="G6" s="1" t="s">
        <v>33</v>
      </c>
      <c r="H6" s="1" t="s">
        <v>105</v>
      </c>
      <c r="I6" s="1" t="s">
        <v>104</v>
      </c>
      <c r="J6" s="18"/>
      <c r="K6" s="18" t="str">
        <f>"152,5"</f>
        <v>152,5</v>
      </c>
      <c r="L6" s="18" t="str">
        <f>"103,3798"</f>
        <v>103,3798</v>
      </c>
      <c r="M6" s="17" t="s">
        <v>277</v>
      </c>
    </row>
    <row r="7" spans="1:13">
      <c r="A7" s="21" t="s">
        <v>18</v>
      </c>
      <c r="B7" s="20" t="s">
        <v>146</v>
      </c>
      <c r="C7" s="20" t="s">
        <v>157</v>
      </c>
      <c r="D7" s="20" t="s">
        <v>156</v>
      </c>
      <c r="E7" s="20" t="s">
        <v>280</v>
      </c>
      <c r="F7" s="20" t="s">
        <v>20</v>
      </c>
      <c r="G7" s="23" t="s">
        <v>90</v>
      </c>
      <c r="H7" s="23" t="s">
        <v>105</v>
      </c>
      <c r="I7" s="22" t="s">
        <v>104</v>
      </c>
      <c r="J7" s="21"/>
      <c r="K7" s="21" t="str">
        <f>"147,5"</f>
        <v>147,5</v>
      </c>
      <c r="L7" s="21" t="str">
        <f>"99,1052"</f>
        <v>99,1052</v>
      </c>
      <c r="M7" s="20" t="s">
        <v>277</v>
      </c>
    </row>
    <row r="8" spans="1:13">
      <c r="A8" s="15" t="s">
        <v>16</v>
      </c>
      <c r="B8" s="14" t="s">
        <v>144</v>
      </c>
      <c r="C8" s="14" t="s">
        <v>259</v>
      </c>
      <c r="D8" s="14" t="s">
        <v>155</v>
      </c>
      <c r="E8" s="14" t="s">
        <v>283</v>
      </c>
      <c r="F8" s="14" t="s">
        <v>272</v>
      </c>
      <c r="G8" s="2" t="s">
        <v>55</v>
      </c>
      <c r="H8" s="2" t="s">
        <v>33</v>
      </c>
      <c r="I8" s="15"/>
      <c r="J8" s="15"/>
      <c r="K8" s="15" t="str">
        <f>"140,0"</f>
        <v>140,0</v>
      </c>
      <c r="L8" s="15" t="str">
        <f>"129,9077"</f>
        <v>129,9077</v>
      </c>
      <c r="M8" s="14" t="s">
        <v>277</v>
      </c>
    </row>
    <row r="9" spans="1:13">
      <c r="B9" s="4" t="s">
        <v>17</v>
      </c>
    </row>
    <row r="10" spans="1:13" ht="16">
      <c r="A10" s="43" t="s">
        <v>7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3">
      <c r="A11" s="7" t="s">
        <v>16</v>
      </c>
      <c r="B11" s="6" t="s">
        <v>148</v>
      </c>
      <c r="C11" s="6" t="s">
        <v>154</v>
      </c>
      <c r="D11" s="6" t="s">
        <v>153</v>
      </c>
      <c r="E11" s="6" t="s">
        <v>280</v>
      </c>
      <c r="F11" s="6" t="s">
        <v>273</v>
      </c>
      <c r="G11" s="11" t="s">
        <v>8</v>
      </c>
      <c r="H11" s="11" t="s">
        <v>9</v>
      </c>
      <c r="I11" s="9" t="s">
        <v>152</v>
      </c>
      <c r="J11" s="7"/>
      <c r="K11" s="7" t="str">
        <f>"170,0"</f>
        <v>170,0</v>
      </c>
      <c r="L11" s="7" t="str">
        <f>"111,9110"</f>
        <v>111,9110</v>
      </c>
      <c r="M11" s="6" t="s">
        <v>277</v>
      </c>
    </row>
    <row r="12" spans="1:13">
      <c r="B12" s="4" t="s">
        <v>17</v>
      </c>
    </row>
    <row r="13" spans="1:13" ht="16">
      <c r="A13" s="43" t="s">
        <v>151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3">
      <c r="A14" s="7" t="s">
        <v>16</v>
      </c>
      <c r="B14" s="6" t="s">
        <v>145</v>
      </c>
      <c r="C14" s="6" t="s">
        <v>260</v>
      </c>
      <c r="D14" s="6" t="s">
        <v>150</v>
      </c>
      <c r="E14" s="6" t="s">
        <v>284</v>
      </c>
      <c r="F14" s="6" t="s">
        <v>149</v>
      </c>
      <c r="G14" s="11" t="s">
        <v>13</v>
      </c>
      <c r="H14" s="11" t="s">
        <v>64</v>
      </c>
      <c r="I14" s="11" t="s">
        <v>14</v>
      </c>
      <c r="J14" s="7"/>
      <c r="K14" s="7" t="str">
        <f>"200,0"</f>
        <v>200,0</v>
      </c>
      <c r="L14" s="7" t="str">
        <f>"148,2491"</f>
        <v>148,2491</v>
      </c>
      <c r="M14" s="6" t="s">
        <v>277</v>
      </c>
    </row>
    <row r="15" spans="1:13">
      <c r="B15" s="4" t="s">
        <v>17</v>
      </c>
    </row>
    <row r="16" spans="1:13">
      <c r="B16" s="4" t="s">
        <v>17</v>
      </c>
      <c r="C16" s="5"/>
      <c r="D16" s="5"/>
      <c r="E16" s="5"/>
      <c r="F16" s="5"/>
      <c r="H16" s="4"/>
      <c r="I16" s="3"/>
      <c r="J16" s="3"/>
      <c r="K16" s="3"/>
      <c r="L16" s="3"/>
      <c r="M16" s="3"/>
    </row>
    <row r="17" spans="2:13">
      <c r="B17" s="4" t="s">
        <v>17</v>
      </c>
      <c r="C17" s="5"/>
      <c r="D17" s="5"/>
      <c r="E17" s="5"/>
      <c r="F17" s="5"/>
      <c r="H17" s="4"/>
      <c r="I17" s="3"/>
      <c r="J17" s="3"/>
      <c r="K17" s="3"/>
      <c r="L17" s="3"/>
      <c r="M17" s="3"/>
    </row>
    <row r="18" spans="2:13">
      <c r="B18" s="4" t="s">
        <v>17</v>
      </c>
      <c r="C18" s="5"/>
      <c r="D18" s="5"/>
      <c r="E18" s="5"/>
      <c r="F18" s="5"/>
      <c r="H18" s="4"/>
      <c r="I18" s="3"/>
      <c r="J18" s="3"/>
      <c r="K18" s="3"/>
      <c r="L18" s="3"/>
      <c r="M18" s="3"/>
    </row>
    <row r="19" spans="2:13">
      <c r="B19" s="4" t="s">
        <v>17</v>
      </c>
      <c r="C19" s="5"/>
      <c r="D19" s="5"/>
      <c r="E19" s="5"/>
      <c r="F19" s="5"/>
      <c r="H19" s="4"/>
      <c r="I19" s="3"/>
      <c r="J19" s="3"/>
      <c r="K19" s="3"/>
      <c r="L19" s="3"/>
      <c r="M19" s="3"/>
    </row>
    <row r="20" spans="2:13">
      <c r="B20" s="4" t="s">
        <v>17</v>
      </c>
      <c r="C20" s="5"/>
      <c r="D20" s="5"/>
      <c r="E20" s="5"/>
      <c r="F20" s="5"/>
      <c r="H20" s="4"/>
      <c r="I20" s="3"/>
      <c r="J20" s="3"/>
      <c r="K20" s="3"/>
      <c r="L20" s="3"/>
      <c r="M20" s="3"/>
    </row>
    <row r="21" spans="2:13">
      <c r="B21" s="4" t="s">
        <v>17</v>
      </c>
      <c r="C21" s="5"/>
      <c r="D21" s="5"/>
      <c r="E21" s="5"/>
      <c r="F21" s="5"/>
      <c r="H21" s="4"/>
      <c r="I21" s="3"/>
      <c r="J21" s="3"/>
      <c r="K21" s="3"/>
      <c r="L21" s="3"/>
      <c r="M21" s="3"/>
    </row>
    <row r="22" spans="2:13">
      <c r="B22" s="4" t="s">
        <v>17</v>
      </c>
      <c r="C22" s="5"/>
      <c r="D22" s="5"/>
      <c r="E22" s="5"/>
      <c r="F22" s="5"/>
      <c r="H22" s="4"/>
      <c r="I22" s="3"/>
      <c r="J22" s="3"/>
      <c r="K22" s="3"/>
      <c r="L22" s="3"/>
      <c r="M22" s="3"/>
    </row>
    <row r="23" spans="2:13">
      <c r="B23" s="4" t="s">
        <v>17</v>
      </c>
      <c r="C23" s="5"/>
      <c r="D23" s="5"/>
      <c r="E23" s="5"/>
      <c r="F23" s="5"/>
      <c r="H23" s="4"/>
      <c r="I23" s="3"/>
      <c r="J23" s="3"/>
      <c r="K23" s="3"/>
      <c r="L23" s="3"/>
      <c r="M23" s="3"/>
    </row>
    <row r="24" spans="2:13">
      <c r="B24" s="4" t="s">
        <v>17</v>
      </c>
      <c r="C24" s="5"/>
      <c r="D24" s="5"/>
      <c r="E24" s="5"/>
      <c r="F24" s="5"/>
      <c r="H24" s="4"/>
      <c r="I24" s="3"/>
      <c r="J24" s="3"/>
      <c r="K24" s="3"/>
      <c r="L24" s="3"/>
      <c r="M24" s="3"/>
    </row>
    <row r="25" spans="2:13">
      <c r="B25" s="4" t="s">
        <v>17</v>
      </c>
      <c r="C25" s="5"/>
      <c r="D25" s="5"/>
      <c r="E25" s="5"/>
      <c r="F25" s="5"/>
      <c r="H25" s="4"/>
      <c r="I25" s="3"/>
      <c r="J25" s="3"/>
      <c r="K25" s="3"/>
      <c r="L25" s="3"/>
      <c r="M25" s="3"/>
    </row>
    <row r="26" spans="2:13">
      <c r="B26" s="4" t="s">
        <v>17</v>
      </c>
      <c r="C26" s="5"/>
      <c r="D26" s="5"/>
      <c r="E26" s="5"/>
      <c r="F26" s="5"/>
      <c r="H26" s="4"/>
      <c r="I26" s="3"/>
      <c r="J26" s="3"/>
      <c r="K26" s="3"/>
      <c r="L26" s="3"/>
      <c r="M26" s="3"/>
    </row>
    <row r="27" spans="2:13">
      <c r="B27" s="4" t="s">
        <v>17</v>
      </c>
      <c r="C27" s="5"/>
      <c r="D27" s="5"/>
      <c r="E27" s="5"/>
      <c r="F27" s="5"/>
      <c r="H27" s="4"/>
      <c r="I27" s="3"/>
      <c r="J27" s="3"/>
      <c r="K27" s="3"/>
      <c r="L27" s="3"/>
      <c r="M27" s="3"/>
    </row>
    <row r="28" spans="2:13">
      <c r="B28" s="4" t="s">
        <v>17</v>
      </c>
      <c r="C28" s="5"/>
      <c r="D28" s="5"/>
      <c r="E28" s="5"/>
      <c r="F28" s="5"/>
      <c r="H28" s="4"/>
      <c r="I28" s="3"/>
      <c r="J28" s="3"/>
      <c r="K28" s="3"/>
      <c r="L28" s="3"/>
      <c r="M28" s="3"/>
    </row>
    <row r="29" spans="2:13">
      <c r="B29" s="4" t="s">
        <v>17</v>
      </c>
      <c r="C29" s="5"/>
      <c r="D29" s="5"/>
      <c r="E29" s="5"/>
      <c r="F29" s="5"/>
      <c r="H29" s="4"/>
      <c r="I29" s="3"/>
      <c r="J29" s="3"/>
      <c r="K29" s="3"/>
      <c r="L29" s="3"/>
      <c r="M29" s="3"/>
    </row>
    <row r="30" spans="2:13">
      <c r="B30" s="4" t="s">
        <v>17</v>
      </c>
      <c r="C30" s="5"/>
      <c r="D30" s="5"/>
      <c r="E30" s="5"/>
      <c r="F30" s="5"/>
      <c r="H30" s="4"/>
      <c r="I30" s="3"/>
      <c r="J30" s="3"/>
      <c r="K30" s="3"/>
      <c r="L30" s="3"/>
      <c r="M30" s="3"/>
    </row>
    <row r="31" spans="2:13">
      <c r="B31" s="4" t="s">
        <v>17</v>
      </c>
      <c r="C31" s="5"/>
      <c r="D31" s="5"/>
      <c r="E31" s="5"/>
      <c r="F31" s="5"/>
      <c r="H31" s="4"/>
      <c r="I31" s="3"/>
      <c r="J31" s="3"/>
      <c r="K31" s="3"/>
      <c r="L31" s="3"/>
      <c r="M31" s="3"/>
    </row>
    <row r="32" spans="2:13">
      <c r="B32" s="4" t="s">
        <v>17</v>
      </c>
      <c r="C32" s="5"/>
      <c r="D32" s="5"/>
      <c r="E32" s="5"/>
      <c r="F32" s="5"/>
      <c r="H32" s="4"/>
      <c r="I32" s="3"/>
      <c r="J32" s="3"/>
      <c r="K32" s="3"/>
      <c r="L32" s="3"/>
      <c r="M32" s="3"/>
    </row>
    <row r="33" spans="2:13">
      <c r="B33" s="4" t="s">
        <v>17</v>
      </c>
      <c r="C33" s="5"/>
      <c r="D33" s="5"/>
      <c r="E33" s="5"/>
      <c r="F33" s="5"/>
      <c r="H33" s="4"/>
      <c r="I33" s="3"/>
      <c r="J33" s="3"/>
      <c r="K33" s="3"/>
      <c r="L33" s="3"/>
      <c r="M33" s="3"/>
    </row>
    <row r="34" spans="2:13">
      <c r="B34" s="4" t="s">
        <v>17</v>
      </c>
      <c r="C34" s="5"/>
      <c r="D34" s="5"/>
      <c r="E34" s="5"/>
      <c r="F34" s="5"/>
      <c r="H34" s="4"/>
      <c r="I34" s="3"/>
      <c r="J34" s="3"/>
      <c r="K34" s="3"/>
      <c r="L34" s="3"/>
      <c r="M34" s="3"/>
    </row>
    <row r="35" spans="2:13">
      <c r="B35" s="4" t="s">
        <v>17</v>
      </c>
      <c r="C35" s="5"/>
      <c r="D35" s="5"/>
      <c r="E35" s="5"/>
      <c r="F35" s="5"/>
      <c r="H35" s="4"/>
      <c r="I35" s="3"/>
      <c r="J35" s="3"/>
      <c r="K35" s="3"/>
      <c r="L35" s="3"/>
      <c r="M35" s="3"/>
    </row>
    <row r="36" spans="2:13">
      <c r="B36" s="4" t="s">
        <v>17</v>
      </c>
      <c r="C36" s="5"/>
      <c r="D36" s="5"/>
      <c r="E36" s="5"/>
      <c r="F36" s="5"/>
      <c r="H36" s="4"/>
      <c r="I36" s="3"/>
      <c r="J36" s="3"/>
      <c r="K36" s="3"/>
      <c r="L36" s="3"/>
      <c r="M36" s="3"/>
    </row>
    <row r="37" spans="2:13">
      <c r="C37" s="5"/>
      <c r="D37" s="5"/>
      <c r="E37" s="5"/>
      <c r="F37" s="5"/>
      <c r="H37" s="4"/>
      <c r="I37" s="3"/>
      <c r="J37" s="3"/>
      <c r="K37" s="3"/>
      <c r="L37" s="3"/>
      <c r="M37" s="3"/>
    </row>
    <row r="38" spans="2:13">
      <c r="C38" s="5"/>
      <c r="D38" s="5"/>
      <c r="E38" s="5"/>
      <c r="F38" s="5"/>
      <c r="H38" s="4"/>
      <c r="I38" s="3"/>
      <c r="J38" s="3"/>
      <c r="K38" s="3"/>
      <c r="L38" s="3"/>
      <c r="M38" s="3"/>
    </row>
    <row r="39" spans="2:13">
      <c r="C39" s="5"/>
      <c r="D39" s="5"/>
      <c r="E39" s="5"/>
      <c r="F39" s="5"/>
      <c r="H39" s="4"/>
      <c r="I39" s="3"/>
      <c r="J39" s="3"/>
      <c r="K39" s="3"/>
      <c r="L39" s="3"/>
      <c r="M39" s="3"/>
    </row>
    <row r="40" spans="2:13">
      <c r="C40" s="5"/>
      <c r="D40" s="5"/>
      <c r="E40" s="5"/>
      <c r="F40" s="5"/>
      <c r="H40" s="4"/>
      <c r="I40" s="3"/>
      <c r="J40" s="3"/>
      <c r="K40" s="3"/>
      <c r="L40" s="3"/>
      <c r="M40" s="3"/>
    </row>
    <row r="41" spans="2:13">
      <c r="C41" s="5"/>
      <c r="D41" s="5"/>
      <c r="E41" s="5"/>
      <c r="F41" s="5"/>
      <c r="H41" s="4"/>
      <c r="I41" s="3"/>
      <c r="J41" s="3"/>
      <c r="K41" s="3"/>
      <c r="L41" s="3"/>
      <c r="M41" s="3"/>
    </row>
    <row r="42" spans="2:13">
      <c r="C42" s="5"/>
      <c r="D42" s="5"/>
      <c r="E42" s="5"/>
      <c r="F42" s="5"/>
      <c r="H42" s="4"/>
      <c r="I42" s="3"/>
      <c r="J42" s="3"/>
      <c r="K42" s="3"/>
      <c r="L42" s="3"/>
      <c r="M42" s="3"/>
    </row>
    <row r="43" spans="2:13">
      <c r="C43" s="5"/>
      <c r="D43" s="5"/>
      <c r="E43" s="5"/>
      <c r="F43" s="5"/>
      <c r="H43" s="4"/>
      <c r="I43" s="3"/>
      <c r="J43" s="3"/>
      <c r="K43" s="3"/>
      <c r="L43" s="3"/>
      <c r="M43" s="3"/>
    </row>
    <row r="44" spans="2:13">
      <c r="C44" s="5"/>
      <c r="D44" s="5"/>
      <c r="E44" s="5"/>
      <c r="F44" s="5"/>
      <c r="H44" s="4"/>
      <c r="I44" s="3"/>
      <c r="J44" s="3"/>
      <c r="K44" s="3"/>
      <c r="L44" s="3"/>
      <c r="M44" s="3"/>
    </row>
    <row r="45" spans="2:13">
      <c r="C45" s="5"/>
      <c r="D45" s="5"/>
      <c r="E45" s="5"/>
      <c r="F45" s="5"/>
      <c r="H45" s="4"/>
      <c r="I45" s="3"/>
      <c r="J45" s="3"/>
      <c r="K45" s="3"/>
      <c r="L45" s="3"/>
      <c r="M45" s="3"/>
    </row>
    <row r="46" spans="2:13">
      <c r="C46" s="5"/>
      <c r="D46" s="5"/>
      <c r="E46" s="5"/>
      <c r="F46" s="5"/>
      <c r="H46" s="4"/>
      <c r="I46" s="3"/>
      <c r="J46" s="3"/>
      <c r="K46" s="3"/>
      <c r="L46" s="3"/>
      <c r="M46" s="3"/>
    </row>
    <row r="47" spans="2:13">
      <c r="C47" s="5"/>
      <c r="D47" s="5"/>
      <c r="E47" s="5"/>
      <c r="F47" s="5"/>
      <c r="H47" s="4"/>
      <c r="I47" s="3"/>
      <c r="J47" s="3"/>
      <c r="K47" s="3"/>
      <c r="L47" s="3"/>
      <c r="M47" s="3"/>
    </row>
    <row r="48" spans="2:13">
      <c r="C48" s="5"/>
      <c r="D48" s="5"/>
      <c r="E48" s="5"/>
      <c r="F48" s="5"/>
      <c r="H48" s="4"/>
      <c r="I48" s="3"/>
      <c r="J48" s="3"/>
      <c r="K48" s="3"/>
      <c r="L48" s="3"/>
      <c r="M48" s="3"/>
    </row>
    <row r="49" spans="3:13">
      <c r="C49" s="5"/>
      <c r="D49" s="5"/>
      <c r="E49" s="5"/>
      <c r="F49" s="5"/>
      <c r="H49" s="4"/>
      <c r="I49" s="3"/>
      <c r="J49" s="3"/>
      <c r="K49" s="3"/>
      <c r="L49" s="3"/>
      <c r="M49" s="3"/>
    </row>
    <row r="50" spans="3:13">
      <c r="C50" s="5"/>
      <c r="D50" s="5"/>
      <c r="E50" s="5"/>
      <c r="F50" s="5"/>
      <c r="H50" s="4"/>
      <c r="I50" s="3"/>
      <c r="J50" s="3"/>
      <c r="K50" s="3"/>
      <c r="L50" s="3"/>
      <c r="M50" s="3"/>
    </row>
    <row r="51" spans="3:13">
      <c r="C51" s="5"/>
      <c r="D51" s="5"/>
      <c r="E51" s="5"/>
      <c r="F51" s="5"/>
      <c r="H51" s="4"/>
      <c r="I51" s="3"/>
      <c r="J51" s="3"/>
      <c r="K51" s="3"/>
      <c r="L51" s="3"/>
      <c r="M51" s="3"/>
    </row>
    <row r="52" spans="3:13">
      <c r="C52" s="5"/>
      <c r="D52" s="5"/>
      <c r="E52" s="5"/>
      <c r="F52" s="5"/>
      <c r="H52" s="4"/>
      <c r="I52" s="3"/>
      <c r="J52" s="3"/>
      <c r="K52" s="3"/>
      <c r="L52" s="3"/>
      <c r="M52" s="3"/>
    </row>
    <row r="53" spans="3:13">
      <c r="C53" s="5"/>
      <c r="D53" s="5"/>
      <c r="E53" s="5"/>
      <c r="F53" s="5"/>
      <c r="H53" s="4"/>
      <c r="I53" s="3"/>
      <c r="J53" s="3"/>
      <c r="K53" s="3"/>
      <c r="L53" s="3"/>
      <c r="M53" s="3"/>
    </row>
    <row r="54" spans="3:13">
      <c r="C54" s="5"/>
      <c r="D54" s="5"/>
      <c r="E54" s="5"/>
      <c r="F54" s="5"/>
      <c r="H54" s="4"/>
      <c r="I54" s="3"/>
      <c r="J54" s="3"/>
      <c r="K54" s="3"/>
      <c r="L54" s="3"/>
      <c r="M54" s="3"/>
    </row>
    <row r="55" spans="3:13">
      <c r="C55" s="5"/>
      <c r="D55" s="5"/>
      <c r="E55" s="5"/>
      <c r="F55" s="5"/>
      <c r="H55" s="4"/>
      <c r="I55" s="3"/>
      <c r="J55" s="3"/>
      <c r="K55" s="3"/>
      <c r="L55" s="3"/>
      <c r="M55" s="3"/>
    </row>
    <row r="56" spans="3:13">
      <c r="C56" s="5"/>
      <c r="D56" s="5"/>
      <c r="E56" s="5"/>
      <c r="F56" s="5"/>
      <c r="H56" s="4"/>
      <c r="I56" s="3"/>
      <c r="J56" s="3"/>
      <c r="K56" s="3"/>
      <c r="L56" s="3"/>
      <c r="M56" s="3"/>
    </row>
    <row r="57" spans="3:13">
      <c r="C57" s="5"/>
      <c r="D57" s="5"/>
      <c r="E57" s="5"/>
      <c r="F57" s="5"/>
      <c r="H57" s="4"/>
      <c r="I57" s="3"/>
      <c r="J57" s="3"/>
      <c r="K57" s="3"/>
      <c r="L57" s="3"/>
      <c r="M57" s="3"/>
    </row>
    <row r="58" spans="3:13">
      <c r="C58" s="5"/>
      <c r="D58" s="5"/>
      <c r="E58" s="5"/>
      <c r="F58" s="5"/>
      <c r="H58" s="4"/>
      <c r="I58" s="3"/>
      <c r="J58" s="3"/>
      <c r="K58" s="3"/>
      <c r="L58" s="3"/>
      <c r="M58" s="3"/>
    </row>
  </sheetData>
  <mergeCells count="14">
    <mergeCell ref="A5:J5"/>
    <mergeCell ref="A10:J10"/>
    <mergeCell ref="A13:J13"/>
    <mergeCell ref="B3:B4"/>
    <mergeCell ref="E3:E4"/>
    <mergeCell ref="L3:L4"/>
    <mergeCell ref="A1:M2"/>
    <mergeCell ref="G3:J3"/>
    <mergeCell ref="A3:A4"/>
    <mergeCell ref="C3:C4"/>
    <mergeCell ref="D3:D4"/>
    <mergeCell ref="M3:M4"/>
    <mergeCell ref="F3:F4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1"/>
  <sheetViews>
    <sheetView workbookViewId="0">
      <selection sqref="A1:M2"/>
    </sheetView>
  </sheetViews>
  <sheetFormatPr baseColWidth="10" defaultColWidth="9.1640625" defaultRowHeight="13"/>
  <cols>
    <col min="1" max="1" width="6.6640625" style="4" bestFit="1" customWidth="1"/>
    <col min="2" max="2" width="19.33203125" style="4" bestFit="1" customWidth="1"/>
    <col min="3" max="3" width="28.33203125" style="4" bestFit="1" customWidth="1"/>
    <col min="4" max="4" width="20" style="4" bestFit="1" customWidth="1"/>
    <col min="5" max="5" width="9.6640625" style="4" bestFit="1" customWidth="1"/>
    <col min="6" max="6" width="23.5" style="4" bestFit="1" customWidth="1"/>
    <col min="7" max="9" width="5.5" style="5" customWidth="1"/>
    <col min="10" max="10" width="4.33203125" style="5" customWidth="1"/>
    <col min="11" max="11" width="10.5" style="5" bestFit="1" customWidth="1"/>
    <col min="12" max="12" width="8.5" style="5" bestFit="1" customWidth="1"/>
    <col min="13" max="13" width="20.5" style="4" bestFit="1" customWidth="1"/>
    <col min="14" max="16384" width="9.1640625" style="3"/>
  </cols>
  <sheetData>
    <row r="1" spans="1:13" s="13" customFormat="1" ht="29" customHeight="1">
      <c r="A1" s="30" t="s">
        <v>249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63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8" customFormat="1" ht="12.75" customHeight="1">
      <c r="A3" s="38" t="s">
        <v>276</v>
      </c>
      <c r="B3" s="47" t="s">
        <v>0</v>
      </c>
      <c r="C3" s="40" t="s">
        <v>278</v>
      </c>
      <c r="D3" s="40" t="s">
        <v>5</v>
      </c>
      <c r="E3" s="42" t="s">
        <v>279</v>
      </c>
      <c r="F3" s="42" t="s">
        <v>4</v>
      </c>
      <c r="G3" s="42" t="s">
        <v>6</v>
      </c>
      <c r="H3" s="42"/>
      <c r="I3" s="42"/>
      <c r="J3" s="42"/>
      <c r="K3" s="42" t="s">
        <v>19</v>
      </c>
      <c r="L3" s="42" t="s">
        <v>2</v>
      </c>
      <c r="M3" s="44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12">
        <v>1</v>
      </c>
      <c r="H4" s="12">
        <v>2</v>
      </c>
      <c r="I4" s="12">
        <v>3</v>
      </c>
      <c r="J4" s="12" t="s">
        <v>3</v>
      </c>
      <c r="K4" s="41"/>
      <c r="L4" s="41"/>
      <c r="M4" s="45"/>
    </row>
    <row r="5" spans="1:13" ht="16">
      <c r="A5" s="46" t="s">
        <v>194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7" t="s">
        <v>16</v>
      </c>
      <c r="B6" s="6" t="s">
        <v>188</v>
      </c>
      <c r="C6" s="6" t="s">
        <v>261</v>
      </c>
      <c r="D6" s="6" t="s">
        <v>193</v>
      </c>
      <c r="E6" s="6" t="s">
        <v>285</v>
      </c>
      <c r="F6" s="6" t="s">
        <v>192</v>
      </c>
      <c r="G6" s="11" t="s">
        <v>191</v>
      </c>
      <c r="H6" s="11" t="s">
        <v>25</v>
      </c>
      <c r="I6" s="11" t="s">
        <v>26</v>
      </c>
      <c r="J6" s="7"/>
      <c r="K6" s="7" t="str">
        <f>"125,0"</f>
        <v>125,0</v>
      </c>
      <c r="L6" s="7" t="str">
        <f>"113,6438"</f>
        <v>113,6438</v>
      </c>
      <c r="M6" s="6" t="s">
        <v>229</v>
      </c>
    </row>
    <row r="7" spans="1:13">
      <c r="B7" s="4" t="s">
        <v>17</v>
      </c>
    </row>
    <row r="8" spans="1:13" ht="16">
      <c r="A8" s="43" t="s">
        <v>11</v>
      </c>
      <c r="B8" s="43"/>
      <c r="C8" s="43"/>
      <c r="D8" s="43"/>
      <c r="E8" s="43"/>
      <c r="F8" s="43"/>
      <c r="G8" s="43"/>
      <c r="H8" s="43"/>
      <c r="I8" s="43"/>
      <c r="J8" s="43"/>
    </row>
    <row r="9" spans="1:13">
      <c r="A9" s="7" t="s">
        <v>16</v>
      </c>
      <c r="B9" s="6" t="s">
        <v>187</v>
      </c>
      <c r="C9" s="6" t="s">
        <v>190</v>
      </c>
      <c r="D9" s="6" t="s">
        <v>42</v>
      </c>
      <c r="E9" s="6" t="s">
        <v>280</v>
      </c>
      <c r="F9" s="6" t="s">
        <v>24</v>
      </c>
      <c r="G9" s="11" t="s">
        <v>79</v>
      </c>
      <c r="H9" s="11" t="s">
        <v>189</v>
      </c>
      <c r="I9" s="11" t="s">
        <v>186</v>
      </c>
      <c r="J9" s="7"/>
      <c r="K9" s="7" t="str">
        <f>"242,5"</f>
        <v>242,5</v>
      </c>
      <c r="L9" s="7" t="str">
        <f>"136,7821"</f>
        <v>136,7821</v>
      </c>
      <c r="M9" s="6" t="s">
        <v>277</v>
      </c>
    </row>
    <row r="10" spans="1:13">
      <c r="B10" s="4" t="s">
        <v>17</v>
      </c>
    </row>
    <row r="11" spans="1:13">
      <c r="B11" s="4" t="s">
        <v>17</v>
      </c>
      <c r="C11" s="5"/>
      <c r="D11" s="5"/>
      <c r="E11" s="5"/>
      <c r="F11" s="5"/>
      <c r="H11" s="4"/>
      <c r="I11" s="3"/>
      <c r="J11" s="3"/>
      <c r="K11" s="3"/>
      <c r="L11" s="3"/>
      <c r="M11" s="3"/>
    </row>
    <row r="12" spans="1:13">
      <c r="B12" s="4" t="s">
        <v>17</v>
      </c>
      <c r="C12" s="5"/>
      <c r="D12" s="5"/>
      <c r="E12" s="5"/>
      <c r="F12" s="5"/>
      <c r="H12" s="4"/>
      <c r="I12" s="3"/>
      <c r="J12" s="3"/>
      <c r="K12" s="3"/>
      <c r="L12" s="3"/>
      <c r="M12" s="3"/>
    </row>
    <row r="13" spans="1:13">
      <c r="B13" s="4" t="s">
        <v>17</v>
      </c>
      <c r="C13" s="5"/>
      <c r="D13" s="5"/>
      <c r="E13" s="5"/>
      <c r="F13" s="5"/>
      <c r="H13" s="4"/>
      <c r="I13" s="3"/>
      <c r="J13" s="3"/>
      <c r="K13" s="3"/>
      <c r="L13" s="3"/>
      <c r="M13" s="3"/>
    </row>
    <row r="14" spans="1:13">
      <c r="B14" s="4" t="s">
        <v>17</v>
      </c>
      <c r="C14" s="5"/>
      <c r="D14" s="5"/>
      <c r="E14" s="5"/>
      <c r="F14" s="5"/>
      <c r="H14" s="4"/>
      <c r="I14" s="3"/>
      <c r="J14" s="3"/>
      <c r="K14" s="3"/>
      <c r="L14" s="3"/>
      <c r="M14" s="3"/>
    </row>
    <row r="15" spans="1:13">
      <c r="B15" s="4" t="s">
        <v>17</v>
      </c>
      <c r="C15" s="5"/>
      <c r="D15" s="5"/>
      <c r="E15" s="5"/>
      <c r="F15" s="5"/>
      <c r="H15" s="4"/>
      <c r="I15" s="3"/>
      <c r="J15" s="3"/>
      <c r="K15" s="3"/>
      <c r="L15" s="3"/>
      <c r="M15" s="3"/>
    </row>
    <row r="16" spans="1:13">
      <c r="B16" s="4" t="s">
        <v>17</v>
      </c>
      <c r="C16" s="5"/>
      <c r="D16" s="5"/>
      <c r="E16" s="5"/>
      <c r="F16" s="5"/>
      <c r="H16" s="4"/>
      <c r="I16" s="3"/>
      <c r="J16" s="3"/>
      <c r="K16" s="3"/>
      <c r="L16" s="3"/>
      <c r="M16" s="3"/>
    </row>
    <row r="17" spans="2:13">
      <c r="B17" s="4" t="s">
        <v>17</v>
      </c>
      <c r="C17" s="5"/>
      <c r="D17" s="5"/>
      <c r="E17" s="5"/>
      <c r="F17" s="5"/>
      <c r="H17" s="4"/>
      <c r="I17" s="3"/>
      <c r="J17" s="3"/>
      <c r="K17" s="3"/>
      <c r="L17" s="3"/>
      <c r="M17" s="3"/>
    </row>
    <row r="18" spans="2:13">
      <c r="B18" s="4" t="s">
        <v>17</v>
      </c>
      <c r="C18" s="5"/>
      <c r="D18" s="5"/>
      <c r="E18" s="5"/>
      <c r="F18" s="5"/>
      <c r="H18" s="4"/>
      <c r="I18" s="3"/>
      <c r="J18" s="3"/>
      <c r="K18" s="3"/>
      <c r="L18" s="3"/>
      <c r="M18" s="3"/>
    </row>
    <row r="19" spans="2:13">
      <c r="B19" s="4" t="s">
        <v>17</v>
      </c>
      <c r="C19" s="5"/>
      <c r="D19" s="5"/>
      <c r="E19" s="5"/>
      <c r="F19" s="5"/>
      <c r="H19" s="4"/>
      <c r="I19" s="3"/>
      <c r="J19" s="3"/>
      <c r="K19" s="3"/>
      <c r="L19" s="3"/>
      <c r="M19" s="3"/>
    </row>
    <row r="20" spans="2:13">
      <c r="B20" s="4" t="s">
        <v>17</v>
      </c>
      <c r="C20" s="5"/>
      <c r="D20" s="5"/>
      <c r="E20" s="5"/>
      <c r="F20" s="5"/>
      <c r="H20" s="4"/>
      <c r="I20" s="3"/>
      <c r="J20" s="3"/>
      <c r="K20" s="3"/>
      <c r="L20" s="3"/>
      <c r="M20" s="3"/>
    </row>
    <row r="21" spans="2:13">
      <c r="B21" s="4" t="s">
        <v>17</v>
      </c>
      <c r="C21" s="5"/>
      <c r="D21" s="5"/>
      <c r="E21" s="5"/>
      <c r="F21" s="5"/>
      <c r="H21" s="4"/>
      <c r="I21" s="3"/>
      <c r="J21" s="3"/>
      <c r="K21" s="3"/>
      <c r="L21" s="3"/>
      <c r="M21" s="3"/>
    </row>
    <row r="22" spans="2:13">
      <c r="B22" s="4" t="s">
        <v>17</v>
      </c>
      <c r="C22" s="5"/>
      <c r="D22" s="5"/>
      <c r="E22" s="5"/>
      <c r="F22" s="5"/>
      <c r="H22" s="4"/>
      <c r="I22" s="3"/>
      <c r="J22" s="3"/>
      <c r="K22" s="3"/>
      <c r="L22" s="3"/>
      <c r="M22" s="3"/>
    </row>
    <row r="23" spans="2:13">
      <c r="B23" s="4" t="s">
        <v>17</v>
      </c>
      <c r="C23" s="5"/>
      <c r="D23" s="5"/>
      <c r="E23" s="5"/>
      <c r="F23" s="5"/>
      <c r="H23" s="4"/>
      <c r="I23" s="3"/>
      <c r="J23" s="3"/>
      <c r="K23" s="3"/>
      <c r="L23" s="3"/>
      <c r="M23" s="3"/>
    </row>
    <row r="24" spans="2:13">
      <c r="B24" s="4" t="s">
        <v>17</v>
      </c>
      <c r="C24" s="5"/>
      <c r="D24" s="5"/>
      <c r="E24" s="5"/>
      <c r="F24" s="5"/>
      <c r="H24" s="4"/>
      <c r="I24" s="3"/>
      <c r="J24" s="3"/>
      <c r="K24" s="3"/>
      <c r="L24" s="3"/>
      <c r="M24" s="3"/>
    </row>
    <row r="25" spans="2:13">
      <c r="B25" s="4" t="s">
        <v>17</v>
      </c>
      <c r="C25" s="5"/>
      <c r="D25" s="5"/>
      <c r="E25" s="5"/>
      <c r="F25" s="5"/>
      <c r="H25" s="4"/>
      <c r="I25" s="3"/>
      <c r="J25" s="3"/>
      <c r="K25" s="3"/>
      <c r="L25" s="3"/>
      <c r="M25" s="3"/>
    </row>
    <row r="26" spans="2:13">
      <c r="B26" s="4" t="s">
        <v>17</v>
      </c>
      <c r="C26" s="5"/>
      <c r="D26" s="5"/>
      <c r="E26" s="5"/>
      <c r="F26" s="5"/>
      <c r="H26" s="4"/>
      <c r="I26" s="3"/>
      <c r="J26" s="3"/>
      <c r="K26" s="3"/>
      <c r="L26" s="3"/>
      <c r="M26" s="3"/>
    </row>
    <row r="27" spans="2:13">
      <c r="B27" s="4" t="s">
        <v>17</v>
      </c>
      <c r="C27" s="5"/>
      <c r="D27" s="5"/>
      <c r="E27" s="5"/>
      <c r="F27" s="5"/>
      <c r="H27" s="4"/>
      <c r="I27" s="3"/>
      <c r="J27" s="3"/>
      <c r="K27" s="3"/>
      <c r="L27" s="3"/>
      <c r="M27" s="3"/>
    </row>
    <row r="28" spans="2:13">
      <c r="B28" s="4" t="s">
        <v>17</v>
      </c>
      <c r="C28" s="5"/>
      <c r="D28" s="5"/>
      <c r="E28" s="5"/>
      <c r="F28" s="5"/>
      <c r="H28" s="4"/>
      <c r="I28" s="3"/>
      <c r="J28" s="3"/>
      <c r="K28" s="3"/>
      <c r="L28" s="3"/>
      <c r="M28" s="3"/>
    </row>
    <row r="29" spans="2:13">
      <c r="B29" s="4" t="s">
        <v>17</v>
      </c>
      <c r="C29" s="5"/>
      <c r="D29" s="5"/>
      <c r="E29" s="5"/>
      <c r="F29" s="5"/>
      <c r="H29" s="4"/>
      <c r="I29" s="3"/>
      <c r="J29" s="3"/>
      <c r="K29" s="3"/>
      <c r="L29" s="3"/>
      <c r="M29" s="3"/>
    </row>
    <row r="30" spans="2:13">
      <c r="B30" s="4" t="s">
        <v>17</v>
      </c>
      <c r="C30" s="5"/>
      <c r="D30" s="5"/>
      <c r="E30" s="5"/>
      <c r="F30" s="5"/>
      <c r="H30" s="4"/>
      <c r="I30" s="3"/>
      <c r="J30" s="3"/>
      <c r="K30" s="3"/>
      <c r="L30" s="3"/>
      <c r="M30" s="3"/>
    </row>
    <row r="31" spans="2:13">
      <c r="C31" s="5"/>
      <c r="D31" s="5"/>
      <c r="E31" s="5"/>
      <c r="F31" s="5"/>
      <c r="H31" s="4"/>
      <c r="I31" s="3"/>
      <c r="J31" s="3"/>
      <c r="K31" s="3"/>
      <c r="L31" s="3"/>
      <c r="M31" s="3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2"/>
  <sheetViews>
    <sheetView workbookViewId="0">
      <selection sqref="A1:M2"/>
    </sheetView>
  </sheetViews>
  <sheetFormatPr baseColWidth="10" defaultColWidth="9.1640625" defaultRowHeight="13"/>
  <cols>
    <col min="1" max="1" width="6.6640625" style="4" bestFit="1" customWidth="1"/>
    <col min="2" max="2" width="18.5" style="4" bestFit="1" customWidth="1"/>
    <col min="3" max="3" width="28.1640625" style="4" bestFit="1" customWidth="1"/>
    <col min="4" max="4" width="20" style="4" bestFit="1" customWidth="1"/>
    <col min="5" max="5" width="9.6640625" style="4" bestFit="1" customWidth="1"/>
    <col min="6" max="6" width="30.5" style="4" bestFit="1" customWidth="1"/>
    <col min="7" max="9" width="5.5" style="5" customWidth="1"/>
    <col min="10" max="10" width="4.33203125" style="5" customWidth="1"/>
    <col min="11" max="11" width="10.5" style="5" bestFit="1" customWidth="1"/>
    <col min="12" max="12" width="8.5" style="5" bestFit="1" customWidth="1"/>
    <col min="13" max="13" width="21.33203125" style="4" customWidth="1"/>
    <col min="14" max="16384" width="9.1640625" style="3"/>
  </cols>
  <sheetData>
    <row r="1" spans="1:13" s="13" customFormat="1" ht="29" customHeight="1">
      <c r="A1" s="30" t="s">
        <v>250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89.5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8" customFormat="1" ht="12.75" customHeight="1">
      <c r="A3" s="38" t="s">
        <v>276</v>
      </c>
      <c r="B3" s="47" t="s">
        <v>0</v>
      </c>
      <c r="C3" s="40" t="s">
        <v>278</v>
      </c>
      <c r="D3" s="40" t="s">
        <v>5</v>
      </c>
      <c r="E3" s="42" t="s">
        <v>279</v>
      </c>
      <c r="F3" s="42" t="s">
        <v>4</v>
      </c>
      <c r="G3" s="42" t="s">
        <v>6</v>
      </c>
      <c r="H3" s="42"/>
      <c r="I3" s="42"/>
      <c r="J3" s="42"/>
      <c r="K3" s="42" t="s">
        <v>19</v>
      </c>
      <c r="L3" s="42" t="s">
        <v>2</v>
      </c>
      <c r="M3" s="44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12">
        <v>1</v>
      </c>
      <c r="H4" s="12">
        <v>2</v>
      </c>
      <c r="I4" s="12">
        <v>3</v>
      </c>
      <c r="J4" s="12" t="s">
        <v>3</v>
      </c>
      <c r="K4" s="41"/>
      <c r="L4" s="41"/>
      <c r="M4" s="45"/>
    </row>
    <row r="5" spans="1:13" ht="16">
      <c r="A5" s="46" t="s">
        <v>68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18" t="s">
        <v>16</v>
      </c>
      <c r="B6" s="17" t="s">
        <v>195</v>
      </c>
      <c r="C6" s="17" t="s">
        <v>226</v>
      </c>
      <c r="D6" s="17" t="s">
        <v>225</v>
      </c>
      <c r="E6" s="17" t="s">
        <v>280</v>
      </c>
      <c r="F6" s="17" t="s">
        <v>45</v>
      </c>
      <c r="G6" s="1" t="s">
        <v>14</v>
      </c>
      <c r="H6" s="1" t="s">
        <v>75</v>
      </c>
      <c r="I6" s="19" t="s">
        <v>224</v>
      </c>
      <c r="J6" s="18"/>
      <c r="K6" s="18" t="str">
        <f>"210,0"</f>
        <v>210,0</v>
      </c>
      <c r="L6" s="18" t="str">
        <f>"145,4565"</f>
        <v>145,4565</v>
      </c>
      <c r="M6" s="17" t="s">
        <v>277</v>
      </c>
    </row>
    <row r="7" spans="1:13">
      <c r="A7" s="15" t="s">
        <v>16</v>
      </c>
      <c r="B7" s="14" t="s">
        <v>195</v>
      </c>
      <c r="C7" s="14" t="s">
        <v>262</v>
      </c>
      <c r="D7" s="14" t="s">
        <v>225</v>
      </c>
      <c r="E7" s="14" t="s">
        <v>281</v>
      </c>
      <c r="F7" s="14" t="s">
        <v>45</v>
      </c>
      <c r="G7" s="2" t="s">
        <v>14</v>
      </c>
      <c r="H7" s="2" t="s">
        <v>75</v>
      </c>
      <c r="I7" s="16" t="s">
        <v>224</v>
      </c>
      <c r="J7" s="15"/>
      <c r="K7" s="15" t="str">
        <f>"210,0"</f>
        <v>210,0</v>
      </c>
      <c r="L7" s="15" t="str">
        <f>"151,7111"</f>
        <v>151,7111</v>
      </c>
      <c r="M7" s="14" t="s">
        <v>277</v>
      </c>
    </row>
    <row r="8" spans="1:13">
      <c r="B8" s="4" t="s">
        <v>17</v>
      </c>
    </row>
    <row r="9" spans="1:13" ht="16">
      <c r="A9" s="43" t="s">
        <v>7</v>
      </c>
      <c r="B9" s="43"/>
      <c r="C9" s="43"/>
      <c r="D9" s="43"/>
      <c r="E9" s="43"/>
      <c r="F9" s="43"/>
      <c r="G9" s="43"/>
      <c r="H9" s="43"/>
      <c r="I9" s="43"/>
      <c r="J9" s="43"/>
    </row>
    <row r="10" spans="1:13">
      <c r="A10" s="7" t="s">
        <v>16</v>
      </c>
      <c r="B10" s="6" t="s">
        <v>223</v>
      </c>
      <c r="C10" s="6" t="s">
        <v>222</v>
      </c>
      <c r="D10" s="6" t="s">
        <v>221</v>
      </c>
      <c r="E10" s="6" t="s">
        <v>280</v>
      </c>
      <c r="F10" s="6" t="s">
        <v>24</v>
      </c>
      <c r="G10" s="11" t="s">
        <v>73</v>
      </c>
      <c r="H10" s="9" t="s">
        <v>220</v>
      </c>
      <c r="I10" s="9" t="s">
        <v>220</v>
      </c>
      <c r="J10" s="7"/>
      <c r="K10" s="7" t="str">
        <f>"230,0"</f>
        <v>230,0</v>
      </c>
      <c r="L10" s="7" t="str">
        <f>"143,3820"</f>
        <v>143,3820</v>
      </c>
      <c r="M10" s="6" t="s">
        <v>277</v>
      </c>
    </row>
    <row r="11" spans="1:13">
      <c r="B11" s="4" t="s">
        <v>17</v>
      </c>
    </row>
    <row r="12" spans="1:13" ht="16">
      <c r="A12" s="43" t="s">
        <v>11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3">
      <c r="A13" s="18" t="s">
        <v>16</v>
      </c>
      <c r="B13" s="17" t="s">
        <v>219</v>
      </c>
      <c r="C13" s="17" t="s">
        <v>218</v>
      </c>
      <c r="D13" s="17" t="s">
        <v>217</v>
      </c>
      <c r="E13" s="17" t="s">
        <v>280</v>
      </c>
      <c r="F13" s="17" t="s">
        <v>263</v>
      </c>
      <c r="G13" s="19" t="s">
        <v>210</v>
      </c>
      <c r="H13" s="1" t="s">
        <v>210</v>
      </c>
      <c r="I13" s="19" t="s">
        <v>43</v>
      </c>
      <c r="J13" s="18"/>
      <c r="K13" s="18" t="str">
        <f>"240,0"</f>
        <v>240,0</v>
      </c>
      <c r="L13" s="18" t="str">
        <f>"135,4200"</f>
        <v>135,4200</v>
      </c>
      <c r="M13" s="17" t="s">
        <v>277</v>
      </c>
    </row>
    <row r="14" spans="1:13">
      <c r="A14" s="21" t="s">
        <v>18</v>
      </c>
      <c r="B14" s="20" t="s">
        <v>216</v>
      </c>
      <c r="C14" s="20" t="s">
        <v>215</v>
      </c>
      <c r="D14" s="20" t="s">
        <v>42</v>
      </c>
      <c r="E14" s="20" t="s">
        <v>280</v>
      </c>
      <c r="F14" s="20" t="s">
        <v>56</v>
      </c>
      <c r="G14" s="22" t="s">
        <v>210</v>
      </c>
      <c r="H14" s="22" t="s">
        <v>210</v>
      </c>
      <c r="I14" s="23" t="s">
        <v>210</v>
      </c>
      <c r="J14" s="21"/>
      <c r="K14" s="21" t="str">
        <f>"240,0"</f>
        <v>240,0</v>
      </c>
      <c r="L14" s="21" t="str">
        <f>"135,3720"</f>
        <v>135,3720</v>
      </c>
      <c r="M14" s="20" t="s">
        <v>277</v>
      </c>
    </row>
    <row r="15" spans="1:13">
      <c r="A15" s="15" t="s">
        <v>205</v>
      </c>
      <c r="B15" s="14" t="s">
        <v>214</v>
      </c>
      <c r="C15" s="14" t="s">
        <v>213</v>
      </c>
      <c r="D15" s="14" t="s">
        <v>212</v>
      </c>
      <c r="E15" s="14" t="s">
        <v>280</v>
      </c>
      <c r="F15" s="14" t="s">
        <v>149</v>
      </c>
      <c r="G15" s="2" t="s">
        <v>79</v>
      </c>
      <c r="H15" s="2" t="s">
        <v>211</v>
      </c>
      <c r="I15" s="16" t="s">
        <v>210</v>
      </c>
      <c r="J15" s="15"/>
      <c r="K15" s="15" t="str">
        <f>"232,5"</f>
        <v>232,5</v>
      </c>
      <c r="L15" s="15" t="str">
        <f>"132,0484"</f>
        <v>132,0484</v>
      </c>
      <c r="M15" s="14" t="s">
        <v>277</v>
      </c>
    </row>
    <row r="16" spans="1:13">
      <c r="B16" s="4" t="s">
        <v>17</v>
      </c>
    </row>
    <row r="17" spans="1:13" ht="16">
      <c r="A17" s="43" t="s">
        <v>57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3">
      <c r="A18" s="18" t="s">
        <v>16</v>
      </c>
      <c r="B18" s="17" t="s">
        <v>199</v>
      </c>
      <c r="C18" s="17" t="s">
        <v>209</v>
      </c>
      <c r="D18" s="17" t="s">
        <v>208</v>
      </c>
      <c r="E18" s="17" t="s">
        <v>280</v>
      </c>
      <c r="F18" s="17" t="s">
        <v>274</v>
      </c>
      <c r="G18" s="1" t="s">
        <v>207</v>
      </c>
      <c r="H18" s="1" t="s">
        <v>201</v>
      </c>
      <c r="I18" s="1" t="s">
        <v>198</v>
      </c>
      <c r="J18" s="18"/>
      <c r="K18" s="18" t="str">
        <f>"277,5"</f>
        <v>277,5</v>
      </c>
      <c r="L18" s="18" t="str">
        <f>"152,1533"</f>
        <v>152,1533</v>
      </c>
      <c r="M18" s="17" t="s">
        <v>277</v>
      </c>
    </row>
    <row r="19" spans="1:13">
      <c r="A19" s="21" t="s">
        <v>18</v>
      </c>
      <c r="B19" s="20" t="s">
        <v>197</v>
      </c>
      <c r="C19" s="20" t="s">
        <v>206</v>
      </c>
      <c r="D19" s="20" t="s">
        <v>200</v>
      </c>
      <c r="E19" s="20" t="s">
        <v>280</v>
      </c>
      <c r="F19" s="20" t="s">
        <v>272</v>
      </c>
      <c r="G19" s="23" t="s">
        <v>43</v>
      </c>
      <c r="H19" s="23" t="s">
        <v>44</v>
      </c>
      <c r="I19" s="23" t="s">
        <v>196</v>
      </c>
      <c r="J19" s="21"/>
      <c r="K19" s="21" t="str">
        <f>"270,0"</f>
        <v>270,0</v>
      </c>
      <c r="L19" s="21" t="str">
        <f>"150,2685"</f>
        <v>150,2685</v>
      </c>
      <c r="M19" s="20" t="s">
        <v>277</v>
      </c>
    </row>
    <row r="20" spans="1:13">
      <c r="A20" s="21" t="s">
        <v>205</v>
      </c>
      <c r="B20" s="20" t="s">
        <v>204</v>
      </c>
      <c r="C20" s="20" t="s">
        <v>203</v>
      </c>
      <c r="D20" s="20" t="s">
        <v>202</v>
      </c>
      <c r="E20" s="20" t="s">
        <v>280</v>
      </c>
      <c r="F20" s="20" t="s">
        <v>56</v>
      </c>
      <c r="G20" s="23" t="s">
        <v>44</v>
      </c>
      <c r="H20" s="22" t="s">
        <v>196</v>
      </c>
      <c r="I20" s="22" t="s">
        <v>201</v>
      </c>
      <c r="J20" s="21"/>
      <c r="K20" s="21" t="str">
        <f>"260,0"</f>
        <v>260,0</v>
      </c>
      <c r="L20" s="21" t="str">
        <f>"143,0000"</f>
        <v>143,0000</v>
      </c>
      <c r="M20" s="20" t="s">
        <v>277</v>
      </c>
    </row>
    <row r="21" spans="1:13">
      <c r="A21" s="15" t="s">
        <v>16</v>
      </c>
      <c r="B21" s="14" t="s">
        <v>197</v>
      </c>
      <c r="C21" s="14" t="s">
        <v>264</v>
      </c>
      <c r="D21" s="14" t="s">
        <v>200</v>
      </c>
      <c r="E21" s="14" t="s">
        <v>281</v>
      </c>
      <c r="F21" s="14" t="s">
        <v>272</v>
      </c>
      <c r="G21" s="2" t="s">
        <v>43</v>
      </c>
      <c r="H21" s="2" t="s">
        <v>44</v>
      </c>
      <c r="I21" s="2" t="s">
        <v>196</v>
      </c>
      <c r="J21" s="15"/>
      <c r="K21" s="15" t="str">
        <f>"270,0"</f>
        <v>270,0</v>
      </c>
      <c r="L21" s="15" t="str">
        <f>"158,5333"</f>
        <v>158,5333</v>
      </c>
      <c r="M21" s="14" t="s">
        <v>277</v>
      </c>
    </row>
    <row r="22" spans="1:13">
      <c r="B22" s="4" t="s">
        <v>17</v>
      </c>
    </row>
    <row r="23" spans="1:13" ht="16">
      <c r="A23" s="43" t="s">
        <v>151</v>
      </c>
      <c r="B23" s="43"/>
      <c r="C23" s="43"/>
      <c r="D23" s="43"/>
      <c r="E23" s="43"/>
      <c r="F23" s="43"/>
      <c r="G23" s="43"/>
      <c r="H23" s="43"/>
      <c r="I23" s="43"/>
      <c r="J23" s="43"/>
    </row>
    <row r="24" spans="1:13">
      <c r="A24" s="7" t="s">
        <v>16</v>
      </c>
      <c r="B24" s="6" t="s">
        <v>145</v>
      </c>
      <c r="C24" s="6" t="s">
        <v>265</v>
      </c>
      <c r="D24" s="6" t="s">
        <v>150</v>
      </c>
      <c r="E24" s="6" t="s">
        <v>282</v>
      </c>
      <c r="F24" s="6" t="s">
        <v>149</v>
      </c>
      <c r="G24" s="9" t="s">
        <v>40</v>
      </c>
      <c r="H24" s="11" t="s">
        <v>41</v>
      </c>
      <c r="I24" s="7"/>
      <c r="J24" s="7"/>
      <c r="K24" s="7" t="str">
        <f>"300,0"</f>
        <v>300,0</v>
      </c>
      <c r="L24" s="7" t="str">
        <f>"206,7291"</f>
        <v>206,7291</v>
      </c>
      <c r="M24" s="6" t="s">
        <v>277</v>
      </c>
    </row>
    <row r="25" spans="1:13">
      <c r="B25" s="4" t="s">
        <v>17</v>
      </c>
    </row>
    <row r="26" spans="1:13">
      <c r="B26" s="4" t="s">
        <v>17</v>
      </c>
    </row>
    <row r="27" spans="1:13">
      <c r="B27" s="5"/>
      <c r="C27" s="5"/>
      <c r="D27" s="5"/>
      <c r="E27" s="5"/>
      <c r="F27" s="5"/>
      <c r="G27" s="4"/>
      <c r="H27" s="3"/>
      <c r="I27" s="3"/>
      <c r="J27" s="3"/>
      <c r="K27" s="3"/>
      <c r="L27" s="3"/>
      <c r="M27" s="3"/>
    </row>
    <row r="28" spans="1:13">
      <c r="B28" s="5"/>
      <c r="C28" s="5"/>
      <c r="D28" s="5"/>
      <c r="E28" s="5"/>
      <c r="F28" s="5"/>
      <c r="G28" s="4"/>
      <c r="H28" s="3"/>
      <c r="I28" s="3"/>
      <c r="J28" s="3"/>
      <c r="K28" s="3"/>
      <c r="L28" s="3"/>
      <c r="M28" s="3"/>
    </row>
    <row r="29" spans="1:13">
      <c r="B29" s="5"/>
      <c r="C29" s="5"/>
      <c r="D29" s="5"/>
      <c r="E29" s="5"/>
      <c r="F29" s="5"/>
      <c r="G29" s="4"/>
      <c r="H29" s="3"/>
      <c r="I29" s="3"/>
      <c r="J29" s="3"/>
      <c r="K29" s="3"/>
      <c r="L29" s="3"/>
      <c r="M29" s="3"/>
    </row>
    <row r="30" spans="1:13">
      <c r="B30" s="5"/>
      <c r="C30" s="5"/>
      <c r="D30" s="5"/>
      <c r="E30" s="5"/>
      <c r="F30" s="5"/>
      <c r="G30" s="4"/>
      <c r="H30" s="3"/>
      <c r="I30" s="3"/>
      <c r="J30" s="3"/>
      <c r="K30" s="3"/>
      <c r="L30" s="3"/>
      <c r="M30" s="3"/>
    </row>
    <row r="31" spans="1:13">
      <c r="B31" s="5"/>
      <c r="C31" s="5"/>
      <c r="D31" s="5"/>
      <c r="E31" s="5"/>
      <c r="F31" s="5"/>
      <c r="G31" s="4"/>
      <c r="H31" s="3"/>
      <c r="I31" s="3"/>
      <c r="J31" s="3"/>
      <c r="K31" s="3"/>
      <c r="L31" s="3"/>
      <c r="M31" s="3"/>
    </row>
    <row r="32" spans="1:13">
      <c r="B32" s="5"/>
      <c r="C32" s="5"/>
      <c r="D32" s="5"/>
      <c r="E32" s="5"/>
      <c r="F32" s="5"/>
      <c r="G32" s="4"/>
      <c r="H32" s="3"/>
      <c r="I32" s="3"/>
      <c r="J32" s="3"/>
      <c r="K32" s="3"/>
      <c r="L32" s="3"/>
      <c r="M32" s="3"/>
    </row>
  </sheetData>
  <mergeCells count="16">
    <mergeCell ref="K3:K4"/>
    <mergeCell ref="L3:L4"/>
    <mergeCell ref="A1:M2"/>
    <mergeCell ref="G3:J3"/>
    <mergeCell ref="A3:A4"/>
    <mergeCell ref="C3:C4"/>
    <mergeCell ref="D3:D4"/>
    <mergeCell ref="M3:M4"/>
    <mergeCell ref="F3:F4"/>
    <mergeCell ref="E3:E4"/>
    <mergeCell ref="B3:B4"/>
    <mergeCell ref="A5:J5"/>
    <mergeCell ref="A9:J9"/>
    <mergeCell ref="A12:J12"/>
    <mergeCell ref="A17:J17"/>
    <mergeCell ref="A23:J2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8"/>
  <sheetViews>
    <sheetView workbookViewId="0">
      <selection activeCell="E9" sqref="E9"/>
    </sheetView>
  </sheetViews>
  <sheetFormatPr baseColWidth="10" defaultColWidth="9.1640625" defaultRowHeight="13"/>
  <cols>
    <col min="1" max="1" width="6.6640625" style="4" bestFit="1" customWidth="1"/>
    <col min="2" max="2" width="20" style="4" customWidth="1"/>
    <col min="3" max="3" width="28.1640625" style="4" bestFit="1" customWidth="1"/>
    <col min="4" max="4" width="20" style="4" bestFit="1" customWidth="1"/>
    <col min="5" max="5" width="9.6640625" style="4" bestFit="1" customWidth="1"/>
    <col min="6" max="6" width="30.5" style="4" bestFit="1" customWidth="1"/>
    <col min="7" max="10" width="5.5" style="5" customWidth="1"/>
    <col min="11" max="11" width="7.1640625" style="5" bestFit="1" customWidth="1"/>
    <col min="12" max="12" width="8.5" style="5" bestFit="1" customWidth="1"/>
    <col min="13" max="13" width="16.1640625" style="4" bestFit="1" customWidth="1"/>
    <col min="14" max="16384" width="9.1640625" style="3"/>
  </cols>
  <sheetData>
    <row r="1" spans="1:13" s="13" customFormat="1" ht="29" customHeight="1">
      <c r="A1" s="30" t="s">
        <v>251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69" customHeigh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8" customFormat="1" ht="12.75" customHeight="1">
      <c r="A3" s="54" t="s">
        <v>276</v>
      </c>
      <c r="B3" s="57" t="s">
        <v>0</v>
      </c>
      <c r="C3" s="55" t="s">
        <v>278</v>
      </c>
      <c r="D3" s="55" t="s">
        <v>5</v>
      </c>
      <c r="E3" s="49" t="s">
        <v>279</v>
      </c>
      <c r="F3" s="49" t="s">
        <v>4</v>
      </c>
      <c r="G3" s="49" t="s">
        <v>6</v>
      </c>
      <c r="H3" s="49"/>
      <c r="I3" s="49"/>
      <c r="J3" s="49"/>
      <c r="K3" s="49" t="s">
        <v>19</v>
      </c>
      <c r="L3" s="49" t="s">
        <v>2</v>
      </c>
      <c r="M3" s="56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12">
        <v>1</v>
      </c>
      <c r="H4" s="12">
        <v>2</v>
      </c>
      <c r="I4" s="12">
        <v>3</v>
      </c>
      <c r="J4" s="12" t="s">
        <v>3</v>
      </c>
      <c r="K4" s="41"/>
      <c r="L4" s="41"/>
      <c r="M4" s="45"/>
    </row>
    <row r="5" spans="1:13" ht="16">
      <c r="A5" s="46" t="s">
        <v>68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18" t="s">
        <v>16</v>
      </c>
      <c r="B6" s="17" t="s">
        <v>171</v>
      </c>
      <c r="C6" s="17" t="s">
        <v>176</v>
      </c>
      <c r="D6" s="17" t="s">
        <v>175</v>
      </c>
      <c r="E6" s="17" t="s">
        <v>280</v>
      </c>
      <c r="F6" s="17" t="s">
        <v>24</v>
      </c>
      <c r="G6" s="1" t="s">
        <v>41</v>
      </c>
      <c r="H6" s="19" t="s">
        <v>170</v>
      </c>
      <c r="I6" s="1" t="s">
        <v>170</v>
      </c>
      <c r="J6" s="19" t="s">
        <v>51</v>
      </c>
      <c r="K6" s="18" t="str">
        <f>"310,0"</f>
        <v>310,0</v>
      </c>
      <c r="L6" s="18" t="str">
        <f>"215,5895"</f>
        <v>215,5895</v>
      </c>
      <c r="M6" s="17" t="s">
        <v>277</v>
      </c>
    </row>
    <row r="7" spans="1:13">
      <c r="A7" s="21" t="s">
        <v>18</v>
      </c>
      <c r="B7" s="20" t="s">
        <v>169</v>
      </c>
      <c r="C7" s="20" t="s">
        <v>174</v>
      </c>
      <c r="D7" s="20" t="s">
        <v>173</v>
      </c>
      <c r="E7" s="20" t="s">
        <v>280</v>
      </c>
      <c r="F7" s="20" t="s">
        <v>272</v>
      </c>
      <c r="G7" s="23" t="s">
        <v>64</v>
      </c>
      <c r="H7" s="23" t="s">
        <v>168</v>
      </c>
      <c r="I7" s="22" t="s">
        <v>172</v>
      </c>
      <c r="J7" s="21"/>
      <c r="K7" s="21" t="str">
        <f>"207,5"</f>
        <v>207,5</v>
      </c>
      <c r="L7" s="21" t="str">
        <f>"142,8741"</f>
        <v>142,8741</v>
      </c>
      <c r="M7" s="20" t="s">
        <v>227</v>
      </c>
    </row>
    <row r="8" spans="1:13">
      <c r="A8" s="15" t="s">
        <v>16</v>
      </c>
      <c r="B8" s="14" t="s">
        <v>169</v>
      </c>
      <c r="C8" s="14" t="s">
        <v>266</v>
      </c>
      <c r="D8" s="14" t="s">
        <v>173</v>
      </c>
      <c r="E8" s="14" t="s">
        <v>282</v>
      </c>
      <c r="F8" s="14" t="s">
        <v>272</v>
      </c>
      <c r="G8" s="2" t="s">
        <v>64</v>
      </c>
      <c r="H8" s="2" t="s">
        <v>168</v>
      </c>
      <c r="I8" s="16" t="s">
        <v>172</v>
      </c>
      <c r="J8" s="15"/>
      <c r="K8" s="15" t="str">
        <f>"207,5"</f>
        <v>207,5</v>
      </c>
      <c r="L8" s="15" t="str">
        <f>"163,8766"</f>
        <v>163,8766</v>
      </c>
      <c r="M8" s="14" t="s">
        <v>227</v>
      </c>
    </row>
    <row r="9" spans="1:13">
      <c r="B9" s="4" t="s">
        <v>17</v>
      </c>
    </row>
    <row r="10" spans="1:13">
      <c r="B10" s="4" t="s">
        <v>17</v>
      </c>
      <c r="C10" s="5"/>
      <c r="D10" s="5"/>
      <c r="E10" s="5"/>
      <c r="F10" s="5"/>
      <c r="H10" s="4"/>
      <c r="I10" s="3"/>
      <c r="J10" s="3"/>
      <c r="K10" s="3"/>
      <c r="L10" s="3"/>
      <c r="M10" s="3"/>
    </row>
    <row r="11" spans="1:13">
      <c r="B11" s="4" t="s">
        <v>17</v>
      </c>
      <c r="C11" s="5"/>
      <c r="D11" s="5"/>
      <c r="E11" s="5"/>
      <c r="F11" s="5"/>
      <c r="H11" s="4"/>
      <c r="I11" s="3"/>
      <c r="J11" s="3"/>
      <c r="K11" s="3"/>
      <c r="L11" s="3"/>
      <c r="M11" s="3"/>
    </row>
    <row r="12" spans="1:13">
      <c r="B12" s="4" t="s">
        <v>17</v>
      </c>
      <c r="C12" s="5"/>
      <c r="D12" s="5"/>
      <c r="E12" s="5"/>
      <c r="F12" s="5"/>
      <c r="H12" s="4"/>
      <c r="I12" s="3"/>
      <c r="J12" s="3"/>
      <c r="K12" s="3"/>
      <c r="L12" s="3"/>
      <c r="M12" s="3"/>
    </row>
    <row r="13" spans="1:13">
      <c r="B13" s="4" t="s">
        <v>17</v>
      </c>
      <c r="C13" s="5"/>
      <c r="D13" s="5"/>
      <c r="E13" s="5"/>
      <c r="F13" s="5"/>
      <c r="H13" s="4"/>
      <c r="I13" s="3"/>
      <c r="J13" s="3"/>
      <c r="K13" s="3"/>
      <c r="L13" s="3"/>
      <c r="M13" s="3"/>
    </row>
    <row r="14" spans="1:13">
      <c r="B14" s="4" t="s">
        <v>17</v>
      </c>
      <c r="C14" s="5"/>
      <c r="D14" s="5"/>
      <c r="E14" s="5"/>
      <c r="F14" s="5"/>
      <c r="H14" s="4"/>
      <c r="I14" s="3"/>
      <c r="J14" s="3"/>
      <c r="K14" s="3"/>
      <c r="L14" s="3"/>
      <c r="M14" s="3"/>
    </row>
    <row r="15" spans="1:13">
      <c r="B15" s="4" t="s">
        <v>17</v>
      </c>
      <c r="C15" s="5"/>
      <c r="D15" s="5"/>
      <c r="E15" s="5"/>
      <c r="F15" s="5"/>
      <c r="H15" s="4"/>
      <c r="I15" s="3"/>
      <c r="J15" s="3"/>
      <c r="K15" s="3"/>
      <c r="L15" s="3"/>
      <c r="M15" s="3"/>
    </row>
    <row r="16" spans="1:13">
      <c r="B16" s="4" t="s">
        <v>17</v>
      </c>
      <c r="C16" s="5"/>
      <c r="D16" s="5"/>
      <c r="E16" s="5"/>
      <c r="F16" s="5"/>
      <c r="H16" s="4"/>
      <c r="I16" s="3"/>
      <c r="J16" s="3"/>
      <c r="K16" s="3"/>
      <c r="L16" s="3"/>
      <c r="M16" s="3"/>
    </row>
    <row r="17" spans="2:13">
      <c r="B17" s="4" t="s">
        <v>17</v>
      </c>
      <c r="C17" s="5"/>
      <c r="D17" s="5"/>
      <c r="E17" s="5"/>
      <c r="F17" s="5"/>
      <c r="H17" s="4"/>
      <c r="I17" s="3"/>
      <c r="J17" s="3"/>
      <c r="K17" s="3"/>
      <c r="L17" s="3"/>
      <c r="M17" s="3"/>
    </row>
    <row r="18" spans="2:13">
      <c r="B18" s="4" t="s">
        <v>17</v>
      </c>
      <c r="C18" s="5"/>
      <c r="D18" s="5"/>
      <c r="E18" s="5"/>
      <c r="F18" s="5"/>
      <c r="H18" s="4"/>
      <c r="I18" s="3"/>
      <c r="J18" s="3"/>
      <c r="K18" s="3"/>
      <c r="L18" s="3"/>
      <c r="M18" s="3"/>
    </row>
    <row r="19" spans="2:13">
      <c r="B19" s="4" t="s">
        <v>17</v>
      </c>
      <c r="C19" s="5"/>
      <c r="D19" s="5"/>
      <c r="E19" s="5"/>
      <c r="F19" s="5"/>
      <c r="H19" s="4"/>
      <c r="I19" s="3"/>
      <c r="J19" s="3"/>
      <c r="K19" s="3"/>
      <c r="L19" s="3"/>
      <c r="M19" s="3"/>
    </row>
    <row r="20" spans="2:13">
      <c r="B20" s="4" t="s">
        <v>17</v>
      </c>
      <c r="C20" s="5"/>
      <c r="D20" s="5"/>
      <c r="E20" s="5"/>
      <c r="F20" s="5"/>
      <c r="H20" s="4"/>
      <c r="I20" s="3"/>
      <c r="J20" s="3"/>
      <c r="K20" s="3"/>
      <c r="L20" s="3"/>
      <c r="M20" s="3"/>
    </row>
    <row r="21" spans="2:13">
      <c r="B21" s="4" t="s">
        <v>17</v>
      </c>
      <c r="C21" s="5"/>
      <c r="D21" s="5"/>
      <c r="E21" s="5"/>
      <c r="F21" s="5"/>
      <c r="H21" s="4"/>
      <c r="I21" s="3"/>
      <c r="J21" s="3"/>
      <c r="K21" s="3"/>
      <c r="L21" s="3"/>
      <c r="M21" s="3"/>
    </row>
    <row r="22" spans="2:13">
      <c r="B22" s="4" t="s">
        <v>17</v>
      </c>
      <c r="C22" s="5"/>
      <c r="D22" s="5"/>
      <c r="E22" s="5"/>
      <c r="F22" s="5"/>
      <c r="H22" s="4"/>
      <c r="I22" s="3"/>
      <c r="J22" s="3"/>
      <c r="K22" s="3"/>
      <c r="L22" s="3"/>
      <c r="M22" s="3"/>
    </row>
    <row r="23" spans="2:13">
      <c r="B23" s="4" t="s">
        <v>17</v>
      </c>
      <c r="C23" s="5"/>
      <c r="D23" s="5"/>
      <c r="E23" s="5"/>
      <c r="F23" s="5"/>
      <c r="H23" s="4"/>
      <c r="I23" s="3"/>
      <c r="J23" s="3"/>
      <c r="K23" s="3"/>
      <c r="L23" s="3"/>
      <c r="M23" s="3"/>
    </row>
    <row r="24" spans="2:13">
      <c r="B24" s="4" t="s">
        <v>17</v>
      </c>
      <c r="C24" s="5"/>
      <c r="D24" s="5"/>
      <c r="E24" s="5"/>
      <c r="F24" s="5"/>
      <c r="H24" s="4"/>
      <c r="I24" s="3"/>
      <c r="J24" s="3"/>
      <c r="K24" s="3"/>
      <c r="L24" s="3"/>
      <c r="M24" s="3"/>
    </row>
    <row r="25" spans="2:13">
      <c r="B25" s="4" t="s">
        <v>17</v>
      </c>
      <c r="C25" s="5"/>
      <c r="D25" s="5"/>
      <c r="E25" s="5"/>
      <c r="F25" s="5"/>
      <c r="H25" s="4"/>
      <c r="I25" s="3"/>
      <c r="J25" s="3"/>
      <c r="K25" s="3"/>
      <c r="L25" s="3"/>
      <c r="M25" s="3"/>
    </row>
    <row r="26" spans="2:13">
      <c r="B26" s="4" t="s">
        <v>17</v>
      </c>
      <c r="C26" s="5"/>
      <c r="D26" s="5"/>
      <c r="E26" s="5"/>
      <c r="F26" s="5"/>
      <c r="H26" s="4"/>
      <c r="I26" s="3"/>
      <c r="J26" s="3"/>
      <c r="K26" s="3"/>
      <c r="L26" s="3"/>
      <c r="M26" s="3"/>
    </row>
    <row r="27" spans="2:13">
      <c r="B27" s="4" t="s">
        <v>17</v>
      </c>
      <c r="C27" s="5"/>
      <c r="D27" s="5"/>
      <c r="E27" s="5"/>
      <c r="F27" s="5"/>
      <c r="H27" s="4"/>
      <c r="I27" s="3"/>
      <c r="J27" s="3"/>
      <c r="K27" s="3"/>
      <c r="L27" s="3"/>
      <c r="M27" s="3"/>
    </row>
    <row r="28" spans="2:13">
      <c r="B28" s="4" t="s">
        <v>17</v>
      </c>
      <c r="C28" s="5"/>
      <c r="D28" s="5"/>
      <c r="E28" s="5"/>
      <c r="F28" s="5"/>
      <c r="H28" s="4"/>
      <c r="I28" s="3"/>
      <c r="J28" s="3"/>
      <c r="K28" s="3"/>
      <c r="L28" s="3"/>
      <c r="M28" s="3"/>
    </row>
  </sheetData>
  <mergeCells count="12">
    <mergeCell ref="M3:M4"/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5"/>
  <sheetViews>
    <sheetView workbookViewId="0">
      <selection sqref="A1:M2"/>
    </sheetView>
  </sheetViews>
  <sheetFormatPr baseColWidth="10" defaultColWidth="9.1640625" defaultRowHeight="13"/>
  <cols>
    <col min="1" max="1" width="6.6640625" style="4" bestFit="1" customWidth="1"/>
    <col min="2" max="2" width="17.33203125" style="4" bestFit="1" customWidth="1"/>
    <col min="3" max="3" width="24.5" style="4" bestFit="1" customWidth="1"/>
    <col min="4" max="4" width="20" style="4" bestFit="1" customWidth="1"/>
    <col min="5" max="5" width="9.6640625" style="4" bestFit="1" customWidth="1"/>
    <col min="6" max="6" width="35.83203125" style="4" customWidth="1"/>
    <col min="7" max="9" width="5.5" style="5" customWidth="1"/>
    <col min="10" max="10" width="4.33203125" style="5" customWidth="1"/>
    <col min="11" max="11" width="7.1640625" style="5" bestFit="1" customWidth="1"/>
    <col min="12" max="12" width="8.5" style="5" bestFit="1" customWidth="1"/>
    <col min="13" max="13" width="15" style="4" bestFit="1" customWidth="1"/>
    <col min="14" max="16384" width="9.1640625" style="3"/>
  </cols>
  <sheetData>
    <row r="1" spans="1:13" s="13" customFormat="1" ht="29" customHeight="1">
      <c r="A1" s="30" t="s">
        <v>252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70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8" customFormat="1" ht="12.75" customHeight="1">
      <c r="A3" s="38" t="s">
        <v>276</v>
      </c>
      <c r="B3" s="47" t="s">
        <v>0</v>
      </c>
      <c r="C3" s="40" t="s">
        <v>278</v>
      </c>
      <c r="D3" s="40" t="s">
        <v>5</v>
      </c>
      <c r="E3" s="42" t="s">
        <v>279</v>
      </c>
      <c r="F3" s="42" t="s">
        <v>4</v>
      </c>
      <c r="G3" s="42" t="s">
        <v>6</v>
      </c>
      <c r="H3" s="42"/>
      <c r="I3" s="42"/>
      <c r="J3" s="42"/>
      <c r="K3" s="42" t="s">
        <v>19</v>
      </c>
      <c r="L3" s="42" t="s">
        <v>2</v>
      </c>
      <c r="M3" s="44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12">
        <v>1</v>
      </c>
      <c r="H4" s="12">
        <v>2</v>
      </c>
      <c r="I4" s="12">
        <v>3</v>
      </c>
      <c r="J4" s="12" t="s">
        <v>3</v>
      </c>
      <c r="K4" s="41"/>
      <c r="L4" s="41"/>
      <c r="M4" s="45"/>
    </row>
    <row r="5" spans="1:13" ht="16">
      <c r="A5" s="46" t="s">
        <v>7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7" t="s">
        <v>16</v>
      </c>
      <c r="B6" s="6" t="s">
        <v>178</v>
      </c>
      <c r="C6" s="6" t="s">
        <v>185</v>
      </c>
      <c r="D6" s="6" t="s">
        <v>184</v>
      </c>
      <c r="E6" s="6" t="s">
        <v>280</v>
      </c>
      <c r="F6" s="6" t="s">
        <v>275</v>
      </c>
      <c r="G6" s="11" t="s">
        <v>183</v>
      </c>
      <c r="H6" s="11" t="s">
        <v>50</v>
      </c>
      <c r="I6" s="11" t="s">
        <v>177</v>
      </c>
      <c r="J6" s="7"/>
      <c r="K6" s="7" t="str">
        <f>"317,5"</f>
        <v>317,5</v>
      </c>
      <c r="L6" s="7" t="str">
        <f>"194,9926"</f>
        <v>194,9926</v>
      </c>
      <c r="M6" s="6" t="s">
        <v>228</v>
      </c>
    </row>
    <row r="7" spans="1:13">
      <c r="B7" s="4" t="s">
        <v>17</v>
      </c>
    </row>
    <row r="8" spans="1:13" ht="16">
      <c r="A8" s="43" t="s">
        <v>57</v>
      </c>
      <c r="B8" s="43"/>
      <c r="C8" s="43"/>
      <c r="D8" s="43"/>
      <c r="E8" s="43"/>
      <c r="F8" s="43"/>
      <c r="G8" s="43"/>
      <c r="H8" s="43"/>
      <c r="I8" s="43"/>
      <c r="J8" s="43"/>
    </row>
    <row r="9" spans="1:13">
      <c r="A9" s="7" t="s">
        <v>16</v>
      </c>
      <c r="B9" s="6" t="s">
        <v>179</v>
      </c>
      <c r="C9" s="6" t="s">
        <v>182</v>
      </c>
      <c r="D9" s="6" t="s">
        <v>181</v>
      </c>
      <c r="E9" s="6" t="s">
        <v>280</v>
      </c>
      <c r="F9" s="6" t="s">
        <v>47</v>
      </c>
      <c r="G9" s="11" t="s">
        <v>51</v>
      </c>
      <c r="H9" s="11" t="s">
        <v>180</v>
      </c>
      <c r="I9" s="11" t="s">
        <v>48</v>
      </c>
      <c r="J9" s="7"/>
      <c r="K9" s="7" t="str">
        <f>"365,0"</f>
        <v>365,0</v>
      </c>
      <c r="L9" s="7" t="str">
        <f>"203,1043"</f>
        <v>203,1043</v>
      </c>
      <c r="M9" s="6" t="s">
        <v>277</v>
      </c>
    </row>
    <row r="10" spans="1:13">
      <c r="B10" s="4" t="s">
        <v>17</v>
      </c>
    </row>
    <row r="11" spans="1:13">
      <c r="B11" s="4" t="s">
        <v>17</v>
      </c>
      <c r="C11" s="5"/>
      <c r="D11" s="5"/>
      <c r="E11" s="5"/>
      <c r="F11" s="5"/>
      <c r="H11" s="4"/>
      <c r="I11" s="3"/>
      <c r="J11" s="3"/>
      <c r="K11" s="3"/>
      <c r="L11" s="3"/>
      <c r="M11" s="3"/>
    </row>
    <row r="12" spans="1:13">
      <c r="B12" s="4" t="s">
        <v>17</v>
      </c>
      <c r="C12" s="5"/>
      <c r="D12" s="5"/>
      <c r="E12" s="5"/>
      <c r="F12" s="5"/>
      <c r="H12" s="4"/>
      <c r="I12" s="3"/>
      <c r="J12" s="3"/>
      <c r="K12" s="3"/>
      <c r="L12" s="3"/>
      <c r="M12" s="3"/>
    </row>
    <row r="13" spans="1:13">
      <c r="B13" s="4" t="s">
        <v>17</v>
      </c>
      <c r="C13" s="5"/>
      <c r="D13" s="5"/>
      <c r="E13" s="5"/>
      <c r="F13" s="5"/>
      <c r="H13" s="4"/>
      <c r="I13" s="3"/>
      <c r="J13" s="3"/>
      <c r="K13" s="3"/>
      <c r="L13" s="3"/>
      <c r="M13" s="3"/>
    </row>
    <row r="14" spans="1:13">
      <c r="B14" s="4" t="s">
        <v>17</v>
      </c>
      <c r="C14" s="5"/>
      <c r="D14" s="5"/>
      <c r="E14" s="5"/>
      <c r="F14" s="5"/>
      <c r="H14" s="4"/>
      <c r="I14" s="3"/>
      <c r="J14" s="3"/>
      <c r="K14" s="3"/>
      <c r="L14" s="3"/>
      <c r="M14" s="3"/>
    </row>
    <row r="15" spans="1:13">
      <c r="B15" s="4" t="s">
        <v>17</v>
      </c>
      <c r="C15" s="5"/>
      <c r="D15" s="5"/>
      <c r="E15" s="5"/>
      <c r="F15" s="5"/>
      <c r="H15" s="4"/>
      <c r="I15" s="3"/>
      <c r="J15" s="3"/>
      <c r="K15" s="3"/>
      <c r="L15" s="3"/>
      <c r="M15" s="3"/>
    </row>
    <row r="16" spans="1:13">
      <c r="B16" s="4" t="s">
        <v>17</v>
      </c>
      <c r="C16" s="5"/>
      <c r="D16" s="5"/>
      <c r="E16" s="5"/>
      <c r="F16" s="5"/>
      <c r="H16" s="4"/>
      <c r="I16" s="3"/>
      <c r="J16" s="3"/>
      <c r="K16" s="3"/>
      <c r="L16" s="3"/>
      <c r="M16" s="3"/>
    </row>
    <row r="17" spans="2:13">
      <c r="B17" s="4" t="s">
        <v>17</v>
      </c>
      <c r="C17" s="5"/>
      <c r="D17" s="5"/>
      <c r="E17" s="5"/>
      <c r="F17" s="5"/>
      <c r="H17" s="4"/>
      <c r="I17" s="3"/>
      <c r="J17" s="3"/>
      <c r="K17" s="3"/>
      <c r="L17" s="3"/>
      <c r="M17" s="3"/>
    </row>
    <row r="18" spans="2:13">
      <c r="B18" s="4" t="s">
        <v>17</v>
      </c>
      <c r="C18" s="5"/>
      <c r="D18" s="5"/>
      <c r="E18" s="5"/>
      <c r="F18" s="5"/>
      <c r="H18" s="4"/>
      <c r="I18" s="3"/>
      <c r="J18" s="3"/>
      <c r="K18" s="3"/>
      <c r="L18" s="3"/>
      <c r="M18" s="3"/>
    </row>
    <row r="19" spans="2:13">
      <c r="B19" s="4" t="s">
        <v>17</v>
      </c>
      <c r="C19" s="5"/>
      <c r="D19" s="5"/>
      <c r="E19" s="5"/>
      <c r="F19" s="5"/>
      <c r="H19" s="4"/>
      <c r="I19" s="3"/>
      <c r="J19" s="3"/>
      <c r="K19" s="3"/>
      <c r="L19" s="3"/>
      <c r="M19" s="3"/>
    </row>
    <row r="20" spans="2:13">
      <c r="B20" s="4" t="s">
        <v>17</v>
      </c>
      <c r="C20" s="5"/>
      <c r="D20" s="5"/>
      <c r="E20" s="5"/>
      <c r="F20" s="5"/>
      <c r="H20" s="4"/>
      <c r="I20" s="3"/>
      <c r="J20" s="3"/>
      <c r="K20" s="3"/>
      <c r="L20" s="3"/>
      <c r="M20" s="3"/>
    </row>
    <row r="21" spans="2:13">
      <c r="B21" s="4" t="s">
        <v>17</v>
      </c>
      <c r="C21" s="5"/>
      <c r="D21" s="5"/>
      <c r="E21" s="5"/>
      <c r="F21" s="5"/>
      <c r="H21" s="4"/>
      <c r="I21" s="3"/>
      <c r="J21" s="3"/>
      <c r="K21" s="3"/>
      <c r="L21" s="3"/>
      <c r="M21" s="3"/>
    </row>
    <row r="22" spans="2:13">
      <c r="B22" s="4" t="s">
        <v>17</v>
      </c>
      <c r="C22" s="5"/>
      <c r="D22" s="5"/>
      <c r="E22" s="5"/>
      <c r="F22" s="5"/>
      <c r="H22" s="4"/>
      <c r="I22" s="3"/>
      <c r="J22" s="3"/>
      <c r="K22" s="3"/>
      <c r="L22" s="3"/>
      <c r="M22" s="3"/>
    </row>
    <row r="23" spans="2:13">
      <c r="B23" s="4" t="s">
        <v>17</v>
      </c>
      <c r="C23" s="5"/>
      <c r="D23" s="5"/>
      <c r="E23" s="5"/>
      <c r="F23" s="5"/>
      <c r="H23" s="4"/>
      <c r="I23" s="3"/>
      <c r="J23" s="3"/>
      <c r="K23" s="3"/>
      <c r="L23" s="3"/>
      <c r="M23" s="3"/>
    </row>
    <row r="24" spans="2:13">
      <c r="B24" s="4" t="s">
        <v>17</v>
      </c>
      <c r="C24" s="5"/>
      <c r="D24" s="5"/>
      <c r="E24" s="5"/>
      <c r="F24" s="5"/>
      <c r="H24" s="4"/>
      <c r="I24" s="3"/>
      <c r="J24" s="3"/>
      <c r="K24" s="3"/>
      <c r="L24" s="3"/>
      <c r="M24" s="3"/>
    </row>
    <row r="25" spans="2:13">
      <c r="B25" s="4" t="s">
        <v>17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2"/>
  <dimension ref="A1:M38"/>
  <sheetViews>
    <sheetView tabSelected="1" workbookViewId="0">
      <selection sqref="A1:M2"/>
    </sheetView>
  </sheetViews>
  <sheetFormatPr baseColWidth="10" defaultColWidth="9.1640625" defaultRowHeight="13"/>
  <cols>
    <col min="1" max="1" width="6.6640625" style="4" bestFit="1" customWidth="1"/>
    <col min="2" max="2" width="16.1640625" style="4" bestFit="1" customWidth="1"/>
    <col min="3" max="3" width="24.5" style="4" bestFit="1" customWidth="1"/>
    <col min="4" max="4" width="20" style="4" bestFit="1" customWidth="1"/>
    <col min="5" max="5" width="9.6640625" style="4" bestFit="1" customWidth="1"/>
    <col min="6" max="6" width="30.5" style="4" bestFit="1" customWidth="1"/>
    <col min="7" max="9" width="5.5" style="5" customWidth="1"/>
    <col min="10" max="10" width="4.33203125" style="5" customWidth="1"/>
    <col min="11" max="11" width="10.5" style="5" bestFit="1" customWidth="1"/>
    <col min="12" max="12" width="8.5" style="5" bestFit="1" customWidth="1"/>
    <col min="13" max="13" width="21.33203125" style="4" bestFit="1" customWidth="1"/>
    <col min="14" max="16384" width="9.1640625" style="3"/>
  </cols>
  <sheetData>
    <row r="1" spans="1:13" s="13" customFormat="1" ht="29" customHeight="1">
      <c r="A1" s="30" t="s">
        <v>253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75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8" customFormat="1" ht="12.75" customHeight="1">
      <c r="A3" s="38" t="s">
        <v>276</v>
      </c>
      <c r="B3" s="47" t="s">
        <v>0</v>
      </c>
      <c r="C3" s="40" t="s">
        <v>278</v>
      </c>
      <c r="D3" s="40" t="s">
        <v>5</v>
      </c>
      <c r="E3" s="42" t="s">
        <v>279</v>
      </c>
      <c r="F3" s="42" t="s">
        <v>4</v>
      </c>
      <c r="G3" s="42" t="s">
        <v>72</v>
      </c>
      <c r="H3" s="42"/>
      <c r="I3" s="42"/>
      <c r="J3" s="42"/>
      <c r="K3" s="42" t="s">
        <v>19</v>
      </c>
      <c r="L3" s="42" t="s">
        <v>2</v>
      </c>
      <c r="M3" s="44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10">
        <v>1</v>
      </c>
      <c r="H4" s="10">
        <v>2</v>
      </c>
      <c r="I4" s="10">
        <v>3</v>
      </c>
      <c r="J4" s="10" t="s">
        <v>3</v>
      </c>
      <c r="K4" s="41"/>
      <c r="L4" s="41"/>
      <c r="M4" s="45"/>
    </row>
    <row r="5" spans="1:13" ht="16">
      <c r="A5" s="46" t="s">
        <v>28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7" t="s">
        <v>16</v>
      </c>
      <c r="B6" s="6" t="s">
        <v>61</v>
      </c>
      <c r="C6" s="6" t="s">
        <v>71</v>
      </c>
      <c r="D6" s="6" t="s">
        <v>29</v>
      </c>
      <c r="E6" s="6" t="s">
        <v>280</v>
      </c>
      <c r="F6" s="6" t="s">
        <v>47</v>
      </c>
      <c r="G6" s="11" t="s">
        <v>70</v>
      </c>
      <c r="H6" s="11" t="s">
        <v>69</v>
      </c>
      <c r="I6" s="11" t="s">
        <v>60</v>
      </c>
      <c r="J6" s="7"/>
      <c r="K6" s="7" t="str">
        <f>"95,0"</f>
        <v>95,0</v>
      </c>
      <c r="L6" s="7" t="str">
        <f>"107,0270"</f>
        <v>107,0270</v>
      </c>
      <c r="M6" s="6" t="s">
        <v>277</v>
      </c>
    </row>
    <row r="7" spans="1:13">
      <c r="B7" s="4" t="s">
        <v>17</v>
      </c>
    </row>
    <row r="8" spans="1:13" ht="16">
      <c r="A8" s="43" t="s">
        <v>68</v>
      </c>
      <c r="B8" s="43"/>
      <c r="C8" s="43"/>
      <c r="D8" s="43"/>
      <c r="E8" s="43"/>
      <c r="F8" s="43"/>
      <c r="G8" s="43"/>
      <c r="H8" s="43"/>
      <c r="I8" s="43"/>
      <c r="J8" s="43"/>
    </row>
    <row r="9" spans="1:13">
      <c r="A9" s="7" t="s">
        <v>16</v>
      </c>
      <c r="B9" s="6" t="s">
        <v>59</v>
      </c>
      <c r="C9" s="6" t="s">
        <v>67</v>
      </c>
      <c r="D9" s="6" t="s">
        <v>66</v>
      </c>
      <c r="E9" s="6" t="s">
        <v>280</v>
      </c>
      <c r="F9" s="6" t="s">
        <v>65</v>
      </c>
      <c r="G9" s="11" t="s">
        <v>15</v>
      </c>
      <c r="H9" s="11" t="s">
        <v>64</v>
      </c>
      <c r="I9" s="11" t="s">
        <v>14</v>
      </c>
      <c r="J9" s="7"/>
      <c r="K9" s="7" t="str">
        <f>"200,0"</f>
        <v>200,0</v>
      </c>
      <c r="L9" s="7" t="str">
        <f>"143,4600"</f>
        <v>143,4600</v>
      </c>
      <c r="M9" s="6" t="s">
        <v>277</v>
      </c>
    </row>
    <row r="10" spans="1:13">
      <c r="B10" s="4" t="s">
        <v>17</v>
      </c>
    </row>
    <row r="11" spans="1:13" ht="16">
      <c r="A11" s="43" t="s">
        <v>57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>
      <c r="A12" s="7" t="s">
        <v>16</v>
      </c>
      <c r="B12" s="6" t="s">
        <v>58</v>
      </c>
      <c r="C12" s="6" t="s">
        <v>63</v>
      </c>
      <c r="D12" s="6" t="s">
        <v>62</v>
      </c>
      <c r="E12" s="6" t="s">
        <v>280</v>
      </c>
      <c r="F12" s="6" t="s">
        <v>270</v>
      </c>
      <c r="G12" s="11" t="s">
        <v>12</v>
      </c>
      <c r="H12" s="9" t="s">
        <v>14</v>
      </c>
      <c r="I12" s="11" t="s">
        <v>14</v>
      </c>
      <c r="J12" s="7"/>
      <c r="K12" s="7" t="str">
        <f>"200,0"</f>
        <v>200,0</v>
      </c>
      <c r="L12" s="7" t="str">
        <f>"115,5000"</f>
        <v>115,5000</v>
      </c>
      <c r="M12" s="6" t="s">
        <v>160</v>
      </c>
    </row>
    <row r="13" spans="1:13">
      <c r="B13" s="4" t="s">
        <v>17</v>
      </c>
    </row>
    <row r="14" spans="1:13">
      <c r="B14" s="4" t="s">
        <v>17</v>
      </c>
      <c r="C14" s="5"/>
      <c r="D14" s="5"/>
      <c r="E14" s="5"/>
      <c r="F14" s="5"/>
      <c r="H14" s="4"/>
      <c r="I14" s="3"/>
      <c r="J14" s="3"/>
      <c r="K14" s="3"/>
      <c r="L14" s="3"/>
      <c r="M14" s="3"/>
    </row>
    <row r="15" spans="1:13">
      <c r="B15" s="4" t="s">
        <v>17</v>
      </c>
      <c r="C15" s="5"/>
      <c r="D15" s="5"/>
      <c r="E15" s="5"/>
      <c r="F15" s="5"/>
      <c r="H15" s="4"/>
      <c r="I15" s="3"/>
      <c r="J15" s="3"/>
      <c r="K15" s="3"/>
      <c r="L15" s="3"/>
      <c r="M15" s="3"/>
    </row>
    <row r="16" spans="1:13">
      <c r="B16" s="4" t="s">
        <v>17</v>
      </c>
      <c r="C16" s="5"/>
      <c r="D16" s="5"/>
      <c r="E16" s="5"/>
      <c r="F16" s="5"/>
      <c r="H16" s="4"/>
      <c r="I16" s="3"/>
      <c r="J16" s="3"/>
      <c r="K16" s="3"/>
      <c r="L16" s="3"/>
      <c r="M16" s="3"/>
    </row>
    <row r="17" spans="2:13">
      <c r="B17" s="4" t="s">
        <v>17</v>
      </c>
      <c r="C17" s="5"/>
      <c r="D17" s="5"/>
      <c r="E17" s="5"/>
      <c r="F17" s="5"/>
      <c r="H17" s="4"/>
      <c r="I17" s="3"/>
      <c r="J17" s="3"/>
      <c r="K17" s="3"/>
      <c r="L17" s="3"/>
      <c r="M17" s="3"/>
    </row>
    <row r="18" spans="2:13">
      <c r="B18" s="4" t="s">
        <v>17</v>
      </c>
      <c r="C18" s="5"/>
      <c r="D18" s="5"/>
      <c r="E18" s="5"/>
      <c r="F18" s="5"/>
      <c r="H18" s="4"/>
      <c r="I18" s="3"/>
      <c r="J18" s="3"/>
      <c r="K18" s="3"/>
      <c r="L18" s="3"/>
      <c r="M18" s="3"/>
    </row>
    <row r="19" spans="2:13">
      <c r="B19" s="4" t="s">
        <v>17</v>
      </c>
      <c r="C19" s="5"/>
      <c r="D19" s="5"/>
      <c r="E19" s="5"/>
      <c r="F19" s="5"/>
      <c r="H19" s="4"/>
      <c r="I19" s="3"/>
      <c r="J19" s="3"/>
      <c r="K19" s="3"/>
      <c r="L19" s="3"/>
      <c r="M19" s="3"/>
    </row>
    <row r="20" spans="2:13">
      <c r="B20" s="4" t="s">
        <v>17</v>
      </c>
      <c r="C20" s="5"/>
      <c r="D20" s="5"/>
      <c r="E20" s="5"/>
      <c r="F20" s="5"/>
      <c r="H20" s="4"/>
      <c r="I20" s="3"/>
      <c r="J20" s="3"/>
      <c r="K20" s="3"/>
      <c r="L20" s="3"/>
      <c r="M20" s="3"/>
    </row>
    <row r="21" spans="2:13">
      <c r="B21" s="4" t="s">
        <v>17</v>
      </c>
      <c r="C21" s="5"/>
      <c r="D21" s="5"/>
      <c r="E21" s="5"/>
      <c r="F21" s="5"/>
      <c r="H21" s="4"/>
      <c r="I21" s="3"/>
      <c r="J21" s="3"/>
      <c r="K21" s="3"/>
      <c r="L21" s="3"/>
      <c r="M21" s="3"/>
    </row>
    <row r="22" spans="2:13">
      <c r="B22" s="4" t="s">
        <v>17</v>
      </c>
      <c r="C22" s="5"/>
      <c r="D22" s="5"/>
      <c r="E22" s="5"/>
      <c r="F22" s="5"/>
      <c r="H22" s="4"/>
      <c r="I22" s="3"/>
      <c r="J22" s="3"/>
      <c r="K22" s="3"/>
      <c r="L22" s="3"/>
      <c r="M22" s="3"/>
    </row>
    <row r="23" spans="2:13">
      <c r="B23" s="4" t="s">
        <v>17</v>
      </c>
      <c r="C23" s="5"/>
      <c r="D23" s="5"/>
      <c r="E23" s="5"/>
      <c r="F23" s="5"/>
      <c r="H23" s="4"/>
      <c r="I23" s="3"/>
      <c r="J23" s="3"/>
      <c r="K23" s="3"/>
      <c r="L23" s="3"/>
      <c r="M23" s="3"/>
    </row>
    <row r="24" spans="2:13">
      <c r="B24" s="4" t="s">
        <v>17</v>
      </c>
      <c r="C24" s="5"/>
      <c r="D24" s="5"/>
      <c r="E24" s="5"/>
      <c r="F24" s="5"/>
      <c r="H24" s="4"/>
      <c r="I24" s="3"/>
      <c r="J24" s="3"/>
      <c r="K24" s="3"/>
      <c r="L24" s="3"/>
      <c r="M24" s="3"/>
    </row>
    <row r="25" spans="2:13">
      <c r="B25" s="4" t="s">
        <v>17</v>
      </c>
      <c r="C25" s="5"/>
      <c r="D25" s="5"/>
      <c r="E25" s="5"/>
      <c r="F25" s="5"/>
      <c r="H25" s="4"/>
      <c r="I25" s="3"/>
      <c r="J25" s="3"/>
      <c r="K25" s="3"/>
      <c r="L25" s="3"/>
      <c r="M25" s="3"/>
    </row>
    <row r="26" spans="2:13">
      <c r="B26" s="4" t="s">
        <v>17</v>
      </c>
      <c r="C26" s="5"/>
      <c r="D26" s="5"/>
      <c r="E26" s="5"/>
      <c r="F26" s="5"/>
      <c r="H26" s="4"/>
      <c r="I26" s="3"/>
      <c r="J26" s="3"/>
      <c r="K26" s="3"/>
      <c r="L26" s="3"/>
      <c r="M26" s="3"/>
    </row>
    <row r="27" spans="2:13">
      <c r="B27" s="4" t="s">
        <v>17</v>
      </c>
      <c r="C27" s="5"/>
      <c r="D27" s="5"/>
      <c r="E27" s="5"/>
      <c r="F27" s="5"/>
      <c r="H27" s="4"/>
      <c r="I27" s="3"/>
      <c r="J27" s="3"/>
      <c r="K27" s="3"/>
      <c r="L27" s="3"/>
      <c r="M27" s="3"/>
    </row>
    <row r="28" spans="2:13">
      <c r="B28" s="4" t="s">
        <v>17</v>
      </c>
      <c r="C28" s="5"/>
      <c r="D28" s="5"/>
      <c r="E28" s="5"/>
      <c r="F28" s="5"/>
      <c r="H28" s="4"/>
      <c r="I28" s="3"/>
      <c r="J28" s="3"/>
      <c r="K28" s="3"/>
      <c r="L28" s="3"/>
      <c r="M28" s="3"/>
    </row>
    <row r="29" spans="2:13">
      <c r="B29" s="4" t="s">
        <v>17</v>
      </c>
      <c r="C29" s="5"/>
      <c r="D29" s="5"/>
      <c r="E29" s="5"/>
      <c r="F29" s="5"/>
      <c r="H29" s="4"/>
      <c r="I29" s="3"/>
      <c r="J29" s="3"/>
      <c r="K29" s="3"/>
      <c r="L29" s="3"/>
      <c r="M29" s="3"/>
    </row>
    <row r="30" spans="2:13">
      <c r="B30" s="4" t="s">
        <v>17</v>
      </c>
      <c r="C30" s="5"/>
      <c r="D30" s="5"/>
      <c r="E30" s="5"/>
      <c r="F30" s="5"/>
      <c r="H30" s="4"/>
      <c r="I30" s="3"/>
      <c r="J30" s="3"/>
      <c r="K30" s="3"/>
      <c r="L30" s="3"/>
      <c r="M30" s="3"/>
    </row>
    <row r="31" spans="2:13">
      <c r="B31" s="4" t="s">
        <v>17</v>
      </c>
      <c r="C31" s="5"/>
      <c r="D31" s="5"/>
      <c r="E31" s="5"/>
      <c r="F31" s="5"/>
      <c r="H31" s="4"/>
      <c r="I31" s="3"/>
      <c r="J31" s="3"/>
      <c r="K31" s="3"/>
      <c r="L31" s="3"/>
      <c r="M31" s="3"/>
    </row>
    <row r="32" spans="2:13">
      <c r="B32" s="4" t="s">
        <v>17</v>
      </c>
      <c r="C32" s="5"/>
      <c r="D32" s="5"/>
      <c r="E32" s="5"/>
      <c r="F32" s="5"/>
      <c r="H32" s="4"/>
      <c r="I32" s="3"/>
      <c r="J32" s="3"/>
      <c r="K32" s="3"/>
      <c r="L32" s="3"/>
      <c r="M32" s="3"/>
    </row>
    <row r="33" spans="2:13">
      <c r="B33" s="4" t="s">
        <v>17</v>
      </c>
      <c r="C33" s="5"/>
      <c r="D33" s="5"/>
      <c r="E33" s="5"/>
      <c r="F33" s="5"/>
      <c r="H33" s="4"/>
      <c r="I33" s="3"/>
      <c r="J33" s="3"/>
      <c r="K33" s="3"/>
      <c r="L33" s="3"/>
      <c r="M33" s="3"/>
    </row>
    <row r="34" spans="2:13">
      <c r="B34" s="4" t="s">
        <v>17</v>
      </c>
      <c r="C34" s="5"/>
      <c r="D34" s="5"/>
      <c r="E34" s="5"/>
      <c r="F34" s="5"/>
      <c r="H34" s="4"/>
      <c r="I34" s="3"/>
      <c r="J34" s="3"/>
      <c r="K34" s="3"/>
      <c r="L34" s="3"/>
      <c r="M34" s="3"/>
    </row>
    <row r="35" spans="2:13">
      <c r="C35" s="5"/>
      <c r="D35" s="5"/>
      <c r="E35" s="5"/>
      <c r="F35" s="5"/>
      <c r="H35" s="4"/>
      <c r="I35" s="3"/>
      <c r="J35" s="3"/>
      <c r="K35" s="3"/>
      <c r="L35" s="3"/>
      <c r="M35" s="3"/>
    </row>
    <row r="36" spans="2:13">
      <c r="C36" s="5"/>
      <c r="D36" s="5"/>
      <c r="E36" s="5"/>
      <c r="F36" s="5"/>
      <c r="H36" s="4"/>
      <c r="I36" s="3"/>
      <c r="J36" s="3"/>
      <c r="K36" s="3"/>
      <c r="L36" s="3"/>
      <c r="M36" s="3"/>
    </row>
    <row r="38" spans="2:13">
      <c r="C38" s="29"/>
    </row>
  </sheetData>
  <mergeCells count="14">
    <mergeCell ref="A8:J8"/>
    <mergeCell ref="A11:J11"/>
    <mergeCell ref="B3:B4"/>
    <mergeCell ref="K3:K4"/>
    <mergeCell ref="L3:L4"/>
    <mergeCell ref="A5:J5"/>
    <mergeCell ref="A1:M2"/>
    <mergeCell ref="A3:A4"/>
    <mergeCell ref="C3:C4"/>
    <mergeCell ref="D3:D4"/>
    <mergeCell ref="E3:E4"/>
    <mergeCell ref="F3:F4"/>
    <mergeCell ref="G3:J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3"/>
  <dimension ref="A1:M39"/>
  <sheetViews>
    <sheetView workbookViewId="0">
      <selection sqref="A1:M2"/>
    </sheetView>
  </sheetViews>
  <sheetFormatPr baseColWidth="10" defaultColWidth="9.1640625" defaultRowHeight="13"/>
  <cols>
    <col min="1" max="1" width="6.6640625" style="4" bestFit="1" customWidth="1"/>
    <col min="2" max="2" width="20.1640625" style="4" bestFit="1" customWidth="1"/>
    <col min="3" max="3" width="24.5" style="4" bestFit="1" customWidth="1"/>
    <col min="4" max="4" width="20" style="4" bestFit="1" customWidth="1"/>
    <col min="5" max="5" width="9.6640625" style="4" bestFit="1" customWidth="1"/>
    <col min="6" max="6" width="28.5" style="4" bestFit="1" customWidth="1"/>
    <col min="7" max="9" width="5.5" style="5" customWidth="1"/>
    <col min="10" max="10" width="4.33203125" style="5" customWidth="1"/>
    <col min="11" max="11" width="10.5" style="5" bestFit="1" customWidth="1"/>
    <col min="12" max="12" width="8.5" style="5" bestFit="1" customWidth="1"/>
    <col min="13" max="13" width="19" style="4" bestFit="1" customWidth="1"/>
    <col min="14" max="16384" width="9.1640625" style="3"/>
  </cols>
  <sheetData>
    <row r="1" spans="1:13" s="13" customFormat="1" ht="29" customHeight="1">
      <c r="A1" s="30" t="s">
        <v>254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8" customFormat="1" ht="12.75" customHeight="1">
      <c r="A3" s="38" t="s">
        <v>276</v>
      </c>
      <c r="B3" s="47" t="s">
        <v>0</v>
      </c>
      <c r="C3" s="40" t="s">
        <v>278</v>
      </c>
      <c r="D3" s="40" t="s">
        <v>5</v>
      </c>
      <c r="E3" s="42" t="s">
        <v>279</v>
      </c>
      <c r="F3" s="42" t="s">
        <v>4</v>
      </c>
      <c r="G3" s="42" t="s">
        <v>72</v>
      </c>
      <c r="H3" s="42"/>
      <c r="I3" s="42"/>
      <c r="J3" s="42"/>
      <c r="K3" s="42" t="s">
        <v>19</v>
      </c>
      <c r="L3" s="42" t="s">
        <v>2</v>
      </c>
      <c r="M3" s="44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10">
        <v>1</v>
      </c>
      <c r="H4" s="10">
        <v>2</v>
      </c>
      <c r="I4" s="10">
        <v>3</v>
      </c>
      <c r="J4" s="10" t="s">
        <v>3</v>
      </c>
      <c r="K4" s="41"/>
      <c r="L4" s="41"/>
      <c r="M4" s="45"/>
    </row>
    <row r="5" spans="1:13" ht="16">
      <c r="A5" s="46" t="s">
        <v>89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7" t="s">
        <v>16</v>
      </c>
      <c r="B6" s="6" t="s">
        <v>77</v>
      </c>
      <c r="C6" s="6" t="s">
        <v>88</v>
      </c>
      <c r="D6" s="6" t="s">
        <v>87</v>
      </c>
      <c r="E6" s="6" t="s">
        <v>280</v>
      </c>
      <c r="F6" s="6" t="s">
        <v>86</v>
      </c>
      <c r="G6" s="11" t="s">
        <v>85</v>
      </c>
      <c r="H6" s="11" t="s">
        <v>10</v>
      </c>
      <c r="I6" s="9" t="s">
        <v>60</v>
      </c>
      <c r="J6" s="7"/>
      <c r="K6" s="7" t="str">
        <f>"90,0"</f>
        <v>90,0</v>
      </c>
      <c r="L6" s="7" t="str">
        <f>"122,1570"</f>
        <v>122,1570</v>
      </c>
      <c r="M6" s="6" t="s">
        <v>167</v>
      </c>
    </row>
    <row r="7" spans="1:13">
      <c r="B7" s="4" t="s">
        <v>17</v>
      </c>
    </row>
    <row r="8" spans="1:13" ht="16">
      <c r="A8" s="43" t="s">
        <v>68</v>
      </c>
      <c r="B8" s="43"/>
      <c r="C8" s="43"/>
      <c r="D8" s="43"/>
      <c r="E8" s="43"/>
      <c r="F8" s="43"/>
      <c r="G8" s="43"/>
      <c r="H8" s="43"/>
      <c r="I8" s="43"/>
      <c r="J8" s="43"/>
    </row>
    <row r="9" spans="1:13">
      <c r="A9" s="7" t="s">
        <v>16</v>
      </c>
      <c r="B9" s="6" t="s">
        <v>76</v>
      </c>
      <c r="C9" s="6" t="s">
        <v>84</v>
      </c>
      <c r="D9" s="6" t="s">
        <v>83</v>
      </c>
      <c r="E9" s="6" t="s">
        <v>280</v>
      </c>
      <c r="F9" s="6" t="s">
        <v>38</v>
      </c>
      <c r="G9" s="11" t="s">
        <v>75</v>
      </c>
      <c r="H9" s="9" t="s">
        <v>82</v>
      </c>
      <c r="I9" s="9" t="s">
        <v>82</v>
      </c>
      <c r="J9" s="7"/>
      <c r="K9" s="7" t="str">
        <f>"210,0"</f>
        <v>210,0</v>
      </c>
      <c r="L9" s="7" t="str">
        <f>"152,0820"</f>
        <v>152,0820</v>
      </c>
      <c r="M9" s="6" t="s">
        <v>277</v>
      </c>
    </row>
    <row r="10" spans="1:13">
      <c r="B10" s="4" t="s">
        <v>17</v>
      </c>
    </row>
    <row r="11" spans="1:13" ht="16">
      <c r="A11" s="43" t="s">
        <v>7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>
      <c r="A12" s="7" t="s">
        <v>16</v>
      </c>
      <c r="B12" s="6" t="s">
        <v>74</v>
      </c>
      <c r="C12" s="6" t="s">
        <v>81</v>
      </c>
      <c r="D12" s="6" t="s">
        <v>80</v>
      </c>
      <c r="E12" s="6" t="s">
        <v>280</v>
      </c>
      <c r="F12" s="6" t="s">
        <v>24</v>
      </c>
      <c r="G12" s="9" t="s">
        <v>79</v>
      </c>
      <c r="H12" s="11" t="s">
        <v>73</v>
      </c>
      <c r="I12" s="9" t="s">
        <v>78</v>
      </c>
      <c r="J12" s="7"/>
      <c r="K12" s="7" t="str">
        <f>"230,0"</f>
        <v>230,0</v>
      </c>
      <c r="L12" s="7" t="str">
        <f>"150,6270"</f>
        <v>150,6270</v>
      </c>
      <c r="M12" s="6" t="s">
        <v>161</v>
      </c>
    </row>
    <row r="13" spans="1:13">
      <c r="B13" s="4" t="s">
        <v>17</v>
      </c>
    </row>
    <row r="14" spans="1:13">
      <c r="B14" s="4" t="s">
        <v>17</v>
      </c>
      <c r="C14" s="5"/>
      <c r="D14" s="5"/>
      <c r="E14" s="5"/>
      <c r="F14" s="5"/>
      <c r="H14" s="4"/>
      <c r="I14" s="3"/>
      <c r="J14" s="3"/>
      <c r="K14" s="3"/>
      <c r="L14" s="3"/>
      <c r="M14" s="3"/>
    </row>
    <row r="15" spans="1:13">
      <c r="B15" s="4" t="s">
        <v>17</v>
      </c>
      <c r="C15" s="5"/>
      <c r="D15" s="5"/>
      <c r="E15" s="5"/>
      <c r="F15" s="5"/>
      <c r="H15" s="4"/>
      <c r="I15" s="3"/>
      <c r="J15" s="3"/>
      <c r="K15" s="3"/>
      <c r="L15" s="3"/>
      <c r="M15" s="3"/>
    </row>
    <row r="16" spans="1:13">
      <c r="B16" s="4" t="s">
        <v>17</v>
      </c>
      <c r="C16" s="5"/>
      <c r="D16" s="5"/>
      <c r="E16" s="5"/>
      <c r="F16" s="5"/>
      <c r="H16" s="4"/>
      <c r="I16" s="3"/>
      <c r="J16" s="3"/>
      <c r="K16" s="3"/>
      <c r="L16" s="3"/>
      <c r="M16" s="3"/>
    </row>
    <row r="17" spans="2:13">
      <c r="B17" s="4" t="s">
        <v>17</v>
      </c>
      <c r="C17" s="5"/>
      <c r="D17" s="5"/>
      <c r="E17" s="5"/>
      <c r="F17" s="5"/>
      <c r="H17" s="4"/>
      <c r="I17" s="3"/>
      <c r="J17" s="3"/>
      <c r="K17" s="3"/>
      <c r="L17" s="3"/>
      <c r="M17" s="3"/>
    </row>
    <row r="18" spans="2:13">
      <c r="B18" s="4" t="s">
        <v>17</v>
      </c>
      <c r="C18" s="5"/>
      <c r="D18" s="5"/>
      <c r="E18" s="5"/>
      <c r="F18" s="5"/>
      <c r="H18" s="4"/>
      <c r="I18" s="3"/>
      <c r="J18" s="3"/>
      <c r="K18" s="3"/>
      <c r="L18" s="3"/>
      <c r="M18" s="3"/>
    </row>
    <row r="19" spans="2:13">
      <c r="B19" s="4" t="s">
        <v>17</v>
      </c>
      <c r="C19" s="5"/>
      <c r="D19" s="5"/>
      <c r="E19" s="5"/>
      <c r="F19" s="5"/>
      <c r="H19" s="4"/>
      <c r="I19" s="3"/>
      <c r="J19" s="3"/>
      <c r="K19" s="3"/>
      <c r="L19" s="3"/>
      <c r="M19" s="3"/>
    </row>
    <row r="20" spans="2:13">
      <c r="B20" s="4" t="s">
        <v>17</v>
      </c>
      <c r="C20" s="5"/>
      <c r="D20" s="5"/>
      <c r="E20" s="5"/>
      <c r="F20" s="5"/>
      <c r="H20" s="4"/>
      <c r="I20" s="3"/>
      <c r="J20" s="3"/>
      <c r="K20" s="3"/>
      <c r="L20" s="3"/>
      <c r="M20" s="3"/>
    </row>
    <row r="21" spans="2:13">
      <c r="B21" s="4" t="s">
        <v>17</v>
      </c>
      <c r="C21" s="5"/>
      <c r="D21" s="5"/>
      <c r="E21" s="5"/>
      <c r="F21" s="5"/>
      <c r="H21" s="4"/>
      <c r="I21" s="3"/>
      <c r="J21" s="3"/>
      <c r="K21" s="3"/>
      <c r="L21" s="3"/>
      <c r="M21" s="3"/>
    </row>
    <row r="22" spans="2:13">
      <c r="B22" s="4" t="s">
        <v>17</v>
      </c>
      <c r="C22" s="5"/>
      <c r="D22" s="5"/>
      <c r="E22" s="5"/>
      <c r="F22" s="5"/>
      <c r="H22" s="4"/>
      <c r="I22" s="3"/>
      <c r="J22" s="3"/>
      <c r="K22" s="3"/>
      <c r="L22" s="3"/>
      <c r="M22" s="3"/>
    </row>
    <row r="23" spans="2:13">
      <c r="B23" s="4" t="s">
        <v>17</v>
      </c>
      <c r="C23" s="5"/>
      <c r="D23" s="5"/>
      <c r="E23" s="5"/>
      <c r="F23" s="5"/>
      <c r="H23" s="4"/>
      <c r="I23" s="3"/>
      <c r="J23" s="3"/>
      <c r="K23" s="3"/>
      <c r="L23" s="3"/>
      <c r="M23" s="3"/>
    </row>
    <row r="24" spans="2:13">
      <c r="B24" s="4" t="s">
        <v>17</v>
      </c>
      <c r="C24" s="5"/>
      <c r="D24" s="5"/>
      <c r="E24" s="5"/>
      <c r="F24" s="5"/>
      <c r="H24" s="4"/>
      <c r="I24" s="3"/>
      <c r="J24" s="3"/>
      <c r="K24" s="3"/>
      <c r="L24" s="3"/>
      <c r="M24" s="3"/>
    </row>
    <row r="25" spans="2:13">
      <c r="B25" s="4" t="s">
        <v>17</v>
      </c>
      <c r="C25" s="5"/>
      <c r="D25" s="5"/>
      <c r="E25" s="5"/>
      <c r="F25" s="5"/>
      <c r="H25" s="4"/>
      <c r="I25" s="3"/>
      <c r="J25" s="3"/>
      <c r="K25" s="3"/>
      <c r="L25" s="3"/>
      <c r="M25" s="3"/>
    </row>
    <row r="26" spans="2:13">
      <c r="B26" s="4" t="s">
        <v>17</v>
      </c>
      <c r="C26" s="5"/>
      <c r="D26" s="5"/>
      <c r="E26" s="5"/>
      <c r="F26" s="5"/>
      <c r="H26" s="4"/>
      <c r="I26" s="3"/>
      <c r="J26" s="3"/>
      <c r="K26" s="3"/>
      <c r="L26" s="3"/>
      <c r="M26" s="3"/>
    </row>
    <row r="27" spans="2:13">
      <c r="B27" s="4" t="s">
        <v>17</v>
      </c>
      <c r="C27" s="5"/>
      <c r="D27" s="5"/>
      <c r="E27" s="5"/>
      <c r="F27" s="5"/>
      <c r="H27" s="4"/>
      <c r="I27" s="3"/>
      <c r="J27" s="3"/>
      <c r="K27" s="3"/>
      <c r="L27" s="3"/>
      <c r="M27" s="3"/>
    </row>
    <row r="28" spans="2:13">
      <c r="B28" s="4" t="s">
        <v>17</v>
      </c>
      <c r="C28" s="5"/>
      <c r="D28" s="5"/>
      <c r="E28" s="5"/>
      <c r="F28" s="5"/>
      <c r="H28" s="4"/>
      <c r="I28" s="3"/>
      <c r="J28" s="3"/>
      <c r="K28" s="3"/>
      <c r="L28" s="3"/>
      <c r="M28" s="3"/>
    </row>
    <row r="29" spans="2:13">
      <c r="B29" s="4" t="s">
        <v>17</v>
      </c>
      <c r="C29" s="5"/>
      <c r="D29" s="5"/>
      <c r="E29" s="5"/>
      <c r="F29" s="5"/>
      <c r="H29" s="4"/>
      <c r="I29" s="3"/>
      <c r="J29" s="3"/>
      <c r="K29" s="3"/>
      <c r="L29" s="3"/>
      <c r="M29" s="3"/>
    </row>
    <row r="30" spans="2:13">
      <c r="B30" s="4" t="s">
        <v>17</v>
      </c>
      <c r="C30" s="5"/>
      <c r="D30" s="5"/>
      <c r="E30" s="5"/>
      <c r="F30" s="5"/>
      <c r="H30" s="4"/>
      <c r="I30" s="3"/>
      <c r="J30" s="3"/>
      <c r="K30" s="3"/>
      <c r="L30" s="3"/>
      <c r="M30" s="3"/>
    </row>
    <row r="31" spans="2:13">
      <c r="B31" s="4" t="s">
        <v>17</v>
      </c>
      <c r="C31" s="5"/>
      <c r="D31" s="5"/>
      <c r="E31" s="5"/>
      <c r="F31" s="5"/>
      <c r="H31" s="4"/>
      <c r="I31" s="3"/>
      <c r="J31" s="3"/>
      <c r="K31" s="3"/>
      <c r="L31" s="3"/>
      <c r="M31" s="3"/>
    </row>
    <row r="32" spans="2:13">
      <c r="B32" s="4" t="s">
        <v>17</v>
      </c>
      <c r="C32" s="5"/>
      <c r="D32" s="5"/>
      <c r="E32" s="5"/>
      <c r="F32" s="5"/>
      <c r="H32" s="4"/>
      <c r="I32" s="3"/>
      <c r="J32" s="3"/>
      <c r="K32" s="3"/>
      <c r="L32" s="3"/>
      <c r="M32" s="3"/>
    </row>
    <row r="33" spans="2:13">
      <c r="B33" s="4" t="s">
        <v>17</v>
      </c>
      <c r="C33" s="5"/>
      <c r="D33" s="5"/>
      <c r="E33" s="5"/>
      <c r="F33" s="5"/>
      <c r="H33" s="4"/>
      <c r="I33" s="3"/>
      <c r="J33" s="3"/>
      <c r="K33" s="3"/>
      <c r="L33" s="3"/>
      <c r="M33" s="3"/>
    </row>
    <row r="34" spans="2:13">
      <c r="B34" s="4" t="s">
        <v>17</v>
      </c>
      <c r="C34" s="5"/>
      <c r="D34" s="5"/>
      <c r="E34" s="5"/>
      <c r="F34" s="5"/>
      <c r="H34" s="4"/>
      <c r="I34" s="3"/>
      <c r="J34" s="3"/>
      <c r="K34" s="3"/>
      <c r="L34" s="3"/>
      <c r="M34" s="3"/>
    </row>
    <row r="35" spans="2:13">
      <c r="C35" s="5"/>
      <c r="D35" s="5"/>
      <c r="E35" s="5"/>
      <c r="F35" s="5"/>
      <c r="H35" s="4"/>
      <c r="I35" s="3"/>
      <c r="J35" s="3"/>
      <c r="K35" s="3"/>
      <c r="L35" s="3"/>
      <c r="M35" s="3"/>
    </row>
    <row r="36" spans="2:13">
      <c r="C36" s="5"/>
      <c r="D36" s="5"/>
      <c r="E36" s="5"/>
      <c r="F36" s="5"/>
      <c r="H36" s="4"/>
      <c r="I36" s="3"/>
      <c r="J36" s="3"/>
      <c r="K36" s="3"/>
      <c r="L36" s="3"/>
      <c r="M36" s="3"/>
    </row>
    <row r="37" spans="2:13">
      <c r="C37" s="5"/>
      <c r="D37" s="5"/>
      <c r="E37" s="5"/>
      <c r="F37" s="5"/>
      <c r="H37" s="4"/>
      <c r="I37" s="3"/>
      <c r="J37" s="3"/>
      <c r="K37" s="3"/>
      <c r="L37" s="3"/>
      <c r="M37" s="3"/>
    </row>
    <row r="38" spans="2:13">
      <c r="C38" s="5"/>
      <c r="D38" s="5"/>
      <c r="E38" s="5"/>
      <c r="F38" s="5"/>
      <c r="H38" s="4"/>
      <c r="I38" s="3"/>
      <c r="J38" s="3"/>
      <c r="K38" s="3"/>
      <c r="L38" s="3"/>
      <c r="M38" s="3"/>
    </row>
    <row r="39" spans="2:13">
      <c r="C39" s="5"/>
      <c r="D39" s="5"/>
      <c r="E39" s="5"/>
      <c r="F39" s="5"/>
      <c r="H39" s="4"/>
      <c r="I39" s="3"/>
      <c r="J39" s="3"/>
      <c r="K39" s="3"/>
      <c r="L39" s="3"/>
      <c r="M39" s="3"/>
    </row>
  </sheetData>
  <mergeCells count="14">
    <mergeCell ref="A8:J8"/>
    <mergeCell ref="A11:J11"/>
    <mergeCell ref="B3:B4"/>
    <mergeCell ref="K3:K4"/>
    <mergeCell ref="L3:L4"/>
    <mergeCell ref="A5:J5"/>
    <mergeCell ref="A1:M2"/>
    <mergeCell ref="A3:A4"/>
    <mergeCell ref="C3:C4"/>
    <mergeCell ref="D3:D4"/>
    <mergeCell ref="E3:E4"/>
    <mergeCell ref="F3:F4"/>
    <mergeCell ref="G3:J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4"/>
  <sheetViews>
    <sheetView workbookViewId="0">
      <selection sqref="A1:M2"/>
    </sheetView>
  </sheetViews>
  <sheetFormatPr baseColWidth="10" defaultColWidth="9.1640625" defaultRowHeight="13"/>
  <cols>
    <col min="1" max="1" width="6.6640625" style="4" bestFit="1" customWidth="1"/>
    <col min="2" max="2" width="17.5" style="4" bestFit="1" customWidth="1"/>
    <col min="3" max="3" width="24.5" style="4" bestFit="1" customWidth="1"/>
    <col min="4" max="4" width="20" style="4" bestFit="1" customWidth="1"/>
    <col min="5" max="5" width="9.6640625" style="4" bestFit="1" customWidth="1"/>
    <col min="6" max="6" width="30.5" style="4" bestFit="1" customWidth="1"/>
    <col min="7" max="9" width="4.5" style="5" customWidth="1"/>
    <col min="10" max="10" width="4.33203125" style="5" customWidth="1"/>
    <col min="11" max="11" width="10.5" style="5" bestFit="1" customWidth="1"/>
    <col min="12" max="12" width="7.5" style="5" bestFit="1" customWidth="1"/>
    <col min="13" max="13" width="15" style="4" bestFit="1" customWidth="1"/>
    <col min="14" max="16384" width="9.1640625" style="3"/>
  </cols>
  <sheetData>
    <row r="1" spans="1:13" s="13" customFormat="1" ht="29" customHeight="1">
      <c r="A1" s="30" t="s">
        <v>255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3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8" customFormat="1" ht="12.75" customHeight="1">
      <c r="A3" s="38" t="s">
        <v>276</v>
      </c>
      <c r="B3" s="47" t="s">
        <v>0</v>
      </c>
      <c r="C3" s="40" t="s">
        <v>278</v>
      </c>
      <c r="D3" s="40" t="s">
        <v>5</v>
      </c>
      <c r="E3" s="42" t="s">
        <v>279</v>
      </c>
      <c r="F3" s="42" t="s">
        <v>4</v>
      </c>
      <c r="G3" s="42" t="s">
        <v>241</v>
      </c>
      <c r="H3" s="42"/>
      <c r="I3" s="42"/>
      <c r="J3" s="42"/>
      <c r="K3" s="42" t="s">
        <v>19</v>
      </c>
      <c r="L3" s="42" t="s">
        <v>2</v>
      </c>
      <c r="M3" s="44" t="s">
        <v>1</v>
      </c>
    </row>
    <row r="4" spans="1:13" s="8" customFormat="1" ht="21" customHeight="1" thickBot="1">
      <c r="A4" s="39"/>
      <c r="B4" s="48"/>
      <c r="C4" s="41"/>
      <c r="D4" s="41"/>
      <c r="E4" s="41"/>
      <c r="F4" s="41"/>
      <c r="G4" s="24">
        <v>1</v>
      </c>
      <c r="H4" s="24">
        <v>2</v>
      </c>
      <c r="I4" s="24">
        <v>3</v>
      </c>
      <c r="J4" s="24" t="s">
        <v>3</v>
      </c>
      <c r="K4" s="41"/>
      <c r="L4" s="41"/>
      <c r="M4" s="45"/>
    </row>
    <row r="5" spans="1:13" ht="16">
      <c r="A5" s="46" t="s">
        <v>68</v>
      </c>
      <c r="B5" s="46"/>
      <c r="C5" s="46"/>
      <c r="D5" s="46"/>
      <c r="E5" s="46"/>
      <c r="F5" s="46"/>
      <c r="G5" s="46"/>
      <c r="H5" s="46"/>
      <c r="I5" s="46"/>
      <c r="J5" s="46"/>
    </row>
    <row r="6" spans="1:13">
      <c r="A6" s="26" t="s">
        <v>16</v>
      </c>
      <c r="B6" s="25" t="s">
        <v>92</v>
      </c>
      <c r="C6" s="25" t="s">
        <v>125</v>
      </c>
      <c r="D6" s="25" t="s">
        <v>124</v>
      </c>
      <c r="E6" s="25" t="s">
        <v>280</v>
      </c>
      <c r="F6" s="25" t="s">
        <v>24</v>
      </c>
      <c r="G6" s="28" t="s">
        <v>22</v>
      </c>
      <c r="H6" s="28" t="s">
        <v>32</v>
      </c>
      <c r="I6" s="28" t="s">
        <v>54</v>
      </c>
      <c r="J6" s="26"/>
      <c r="K6" s="26" t="str">
        <f>"60,0"</f>
        <v>60,0</v>
      </c>
      <c r="L6" s="26" t="str">
        <f>"41,4750"</f>
        <v>41,4750</v>
      </c>
      <c r="M6" s="25" t="s">
        <v>277</v>
      </c>
    </row>
    <row r="7" spans="1:13">
      <c r="B7" s="4" t="s">
        <v>17</v>
      </c>
    </row>
    <row r="8" spans="1:13" ht="16">
      <c r="A8" s="43" t="s">
        <v>120</v>
      </c>
      <c r="B8" s="43"/>
      <c r="C8" s="43"/>
      <c r="D8" s="43"/>
      <c r="E8" s="43"/>
      <c r="F8" s="43"/>
      <c r="G8" s="43"/>
      <c r="H8" s="43"/>
      <c r="I8" s="43"/>
      <c r="J8" s="43"/>
    </row>
    <row r="9" spans="1:13">
      <c r="A9" s="26" t="s">
        <v>16</v>
      </c>
      <c r="B9" s="25" t="s">
        <v>232</v>
      </c>
      <c r="C9" s="25" t="s">
        <v>240</v>
      </c>
      <c r="D9" s="25" t="s">
        <v>239</v>
      </c>
      <c r="E9" s="25" t="s">
        <v>280</v>
      </c>
      <c r="F9" s="25" t="s">
        <v>238</v>
      </c>
      <c r="G9" s="28" t="s">
        <v>231</v>
      </c>
      <c r="H9" s="27" t="s">
        <v>233</v>
      </c>
      <c r="I9" s="26"/>
      <c r="J9" s="26"/>
      <c r="K9" s="26" t="str">
        <f>"67,5"</f>
        <v>67,5</v>
      </c>
      <c r="L9" s="26" t="str">
        <f>"44,3273"</f>
        <v>44,3273</v>
      </c>
      <c r="M9" s="25" t="s">
        <v>277</v>
      </c>
    </row>
    <row r="10" spans="1:13">
      <c r="B10" s="4" t="s">
        <v>17</v>
      </c>
    </row>
    <row r="11" spans="1:13" ht="16">
      <c r="A11" s="43" t="s">
        <v>7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3">
      <c r="A12" s="18" t="s">
        <v>16</v>
      </c>
      <c r="B12" s="17" t="s">
        <v>234</v>
      </c>
      <c r="C12" s="17" t="s">
        <v>237</v>
      </c>
      <c r="D12" s="17" t="s">
        <v>236</v>
      </c>
      <c r="E12" s="17" t="s">
        <v>280</v>
      </c>
      <c r="F12" s="17" t="s">
        <v>20</v>
      </c>
      <c r="G12" s="1" t="s">
        <v>231</v>
      </c>
      <c r="H12" s="1" t="s">
        <v>233</v>
      </c>
      <c r="I12" s="19" t="s">
        <v>85</v>
      </c>
      <c r="J12" s="18"/>
      <c r="K12" s="18" t="str">
        <f>"72,5"</f>
        <v>72,5</v>
      </c>
      <c r="L12" s="18" t="str">
        <f>"46,4109"</f>
        <v>46,4109</v>
      </c>
      <c r="M12" s="17" t="s">
        <v>277</v>
      </c>
    </row>
    <row r="13" spans="1:13">
      <c r="A13" s="15" t="s">
        <v>18</v>
      </c>
      <c r="B13" s="14" t="s">
        <v>114</v>
      </c>
      <c r="C13" s="14" t="s">
        <v>113</v>
      </c>
      <c r="D13" s="14" t="s">
        <v>112</v>
      </c>
      <c r="E13" s="14" t="s">
        <v>280</v>
      </c>
      <c r="F13" s="14" t="s">
        <v>270</v>
      </c>
      <c r="G13" s="2" t="s">
        <v>22</v>
      </c>
      <c r="H13" s="2" t="s">
        <v>235</v>
      </c>
      <c r="I13" s="2" t="s">
        <v>53</v>
      </c>
      <c r="J13" s="15"/>
      <c r="K13" s="15" t="str">
        <f>"62,5"</f>
        <v>62,5</v>
      </c>
      <c r="L13" s="15" t="str">
        <f>"38,7813"</f>
        <v>38,7813</v>
      </c>
      <c r="M13" s="14" t="s">
        <v>277</v>
      </c>
    </row>
    <row r="14" spans="1:13">
      <c r="B14" s="4" t="s">
        <v>17</v>
      </c>
    </row>
  </sheetData>
  <mergeCells count="14">
    <mergeCell ref="A1:M2"/>
    <mergeCell ref="A3:A4"/>
    <mergeCell ref="C3:C4"/>
    <mergeCell ref="D3:D4"/>
    <mergeCell ref="E3:E4"/>
    <mergeCell ref="F3:F4"/>
    <mergeCell ref="G3:J3"/>
    <mergeCell ref="M3:M4"/>
    <mergeCell ref="A8:J8"/>
    <mergeCell ref="A11:J11"/>
    <mergeCell ref="B3:B4"/>
    <mergeCell ref="K3:K4"/>
    <mergeCell ref="L3:L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IPL Тяга без экипировки ДК</vt:lpstr>
      <vt:lpstr>IPL Тяга без экипировки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2020-10-04T18:54:08Z</dcterms:modified>
</cp:coreProperties>
</file>