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рт/"/>
    </mc:Choice>
  </mc:AlternateContent>
  <xr:revisionPtr revIDLastSave="0" documentId="13_ncr:1_{730973F3-312C-EC4B-A6DF-2534B3076F36}" xr6:coauthVersionLast="45" xr6:coauthVersionMax="45" xr10:uidLastSave="{00000000-0000-0000-0000-000000000000}"/>
  <bookViews>
    <workbookView xWindow="480" yWindow="460" windowWidth="27780" windowHeight="15520" firstSheet="6" activeTab="10" xr2:uid="{00000000-000D-0000-FFFF-FFFF00000000}"/>
  </bookViews>
  <sheets>
    <sheet name="WRPF ПЛ без экипировки ДК" sheetId="6" r:id="rId1"/>
    <sheet name="WRPF ПЛ без экипировки" sheetId="5" r:id="rId2"/>
    <sheet name="WRPF Двоеборье без экип ДК" sheetId="18" r:id="rId3"/>
    <sheet name="WRPF Двоеборье без экип" sheetId="17" r:id="rId4"/>
    <sheet name="WRPF Жим лежа без экип ДК" sheetId="9" r:id="rId5"/>
    <sheet name="WRPF Жим лежа без экип" sheetId="8" r:id="rId6"/>
    <sheet name="WEPF Жим софт однопетельная ДК" sheetId="10" r:id="rId7"/>
    <sheet name="WEPF Жим софт однопетельная" sheetId="7" r:id="rId8"/>
    <sheet name="WRPF Жим СФО" sheetId="23" r:id="rId9"/>
    <sheet name="WRPF Тяга без экипировки ДК" sheetId="16" r:id="rId10"/>
    <sheet name="WRPF Тяга без экипировки" sheetId="15" r:id="rId11"/>
  </sheets>
  <definedNames>
    <definedName name="_FilterDatabase" localSheetId="1" hidden="1">'WRPF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23" l="1"/>
  <c r="K15" i="23"/>
  <c r="L12" i="23"/>
  <c r="K12" i="23"/>
  <c r="L9" i="23"/>
  <c r="K9" i="23"/>
  <c r="L6" i="23"/>
  <c r="K6" i="23"/>
  <c r="P6" i="18"/>
  <c r="P6" i="17"/>
  <c r="O6" i="17"/>
  <c r="L12" i="16"/>
  <c r="K12" i="16"/>
  <c r="L9" i="16"/>
  <c r="K9" i="16"/>
  <c r="L6" i="16"/>
  <c r="K6" i="16"/>
  <c r="L9" i="15"/>
  <c r="K9" i="15"/>
  <c r="L6" i="15"/>
  <c r="K6" i="15"/>
  <c r="L9" i="10"/>
  <c r="K9" i="10"/>
  <c r="L6" i="10"/>
  <c r="K6" i="10"/>
  <c r="L33" i="9"/>
  <c r="K33" i="9"/>
  <c r="L30" i="9"/>
  <c r="K30" i="9"/>
  <c r="L27" i="9"/>
  <c r="K27" i="9"/>
  <c r="L26" i="9"/>
  <c r="K26" i="9"/>
  <c r="L23" i="9"/>
  <c r="L20" i="9"/>
  <c r="K20" i="9"/>
  <c r="L19" i="9"/>
  <c r="K19" i="9"/>
  <c r="L18" i="9"/>
  <c r="K18" i="9"/>
  <c r="L15" i="9"/>
  <c r="K15" i="9"/>
  <c r="L12" i="9"/>
  <c r="K12" i="9"/>
  <c r="L9" i="9"/>
  <c r="L6" i="9"/>
  <c r="K6" i="9"/>
  <c r="L22" i="8"/>
  <c r="K22" i="8"/>
  <c r="L19" i="8"/>
  <c r="K19" i="8"/>
  <c r="L16" i="8"/>
  <c r="K16" i="8"/>
  <c r="L15" i="8"/>
  <c r="K15" i="8"/>
  <c r="L12" i="8"/>
  <c r="K12" i="8"/>
  <c r="L9" i="8"/>
  <c r="K9" i="8"/>
  <c r="L6" i="8"/>
  <c r="K6" i="8"/>
  <c r="L17" i="7"/>
  <c r="K17" i="7"/>
  <c r="L14" i="7"/>
  <c r="K14" i="7"/>
  <c r="L13" i="7"/>
  <c r="K13" i="7"/>
  <c r="L10" i="7"/>
  <c r="K10" i="7"/>
  <c r="L9" i="7"/>
  <c r="K9" i="7"/>
  <c r="L6" i="7"/>
  <c r="K6" i="7"/>
  <c r="T12" i="6"/>
  <c r="S12" i="6"/>
  <c r="T9" i="6"/>
  <c r="T6" i="6"/>
  <c r="S6" i="6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<sst xmlns="http://schemas.openxmlformats.org/spreadsheetml/2006/main" count="739" uniqueCount="251">
  <si>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</si>
  <si>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</si>
  <si>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</si>
  <si>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</si>
  <si>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</si>
  <si>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</si>
  <si>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</si>
  <si>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</si>
  <si>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</si>
  <si>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</si>
  <si>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</si>
  <si>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</si>
  <si>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Иванов Александр</t>
  </si>
  <si>
    <t>Открытая (22.01.1995)/27</t>
  </si>
  <si>
    <t>96,60</t>
  </si>
  <si>
    <t xml:space="preserve">Оренбург/Оренбургская область </t>
  </si>
  <si>
    <t>200,0</t>
  </si>
  <si>
    <t>210,0</t>
  </si>
  <si>
    <t>215,0</t>
  </si>
  <si>
    <t>150,0</t>
  </si>
  <si>
    <t>155,0</t>
  </si>
  <si>
    <t>160,0</t>
  </si>
  <si>
    <t>240,0</t>
  </si>
  <si>
    <t>260,0</t>
  </si>
  <si>
    <t>ВЕСОВАЯ КАТЕГОРИЯ   110</t>
  </si>
  <si>
    <t>Колобов Алексей</t>
  </si>
  <si>
    <t>Юноши 14-16 (01.05.2006)/15</t>
  </si>
  <si>
    <t>107,70</t>
  </si>
  <si>
    <t>170,0</t>
  </si>
  <si>
    <t>180,0</t>
  </si>
  <si>
    <t>190,0</t>
  </si>
  <si>
    <t>115,0</t>
  </si>
  <si>
    <t>120,0</t>
  </si>
  <si>
    <t>125,0</t>
  </si>
  <si>
    <t>205,0</t>
  </si>
  <si>
    <t>Папулов Владлен</t>
  </si>
  <si>
    <t>Открытая (15.05.1976)/45</t>
  </si>
  <si>
    <t>104,40</t>
  </si>
  <si>
    <t>130,0</t>
  </si>
  <si>
    <t>140,0</t>
  </si>
  <si>
    <t>145,0</t>
  </si>
  <si>
    <t>230,0</t>
  </si>
  <si>
    <t>250,0</t>
  </si>
  <si>
    <t>270,0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</si>
  <si>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</si>
  <si>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</si>
  <si>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</si>
  <si>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</si>
  <si>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</si>
  <si>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Wilks </t>
  </si>
  <si>
    <t>110</t>
  </si>
  <si>
    <t xml:space="preserve">Открытая </t>
  </si>
  <si>
    <t>100</t>
  </si>
  <si>
    <t>1</t>
  </si>
  <si>
    <t/>
  </si>
  <si>
    <t>ВЕСОВАЯ КАТЕГОРИЯ   52</t>
  </si>
  <si>
    <t>Тюрина Ольга</t>
  </si>
  <si>
    <t>Открытая (13.07.1974)/47</t>
  </si>
  <si>
    <t>52,00</t>
  </si>
  <si>
    <t>80,0</t>
  </si>
  <si>
    <t>85,0</t>
  </si>
  <si>
    <t>90,0</t>
  </si>
  <si>
    <t>40,0</t>
  </si>
  <si>
    <t>45,0</t>
  </si>
  <si>
    <t>95,0</t>
  </si>
  <si>
    <t>100,0</t>
  </si>
  <si>
    <t>105,0</t>
  </si>
  <si>
    <t>ВЕСОВАЯ КАТЕГОРИЯ   56</t>
  </si>
  <si>
    <t>Хафизова Римма</t>
  </si>
  <si>
    <t>Мастера 40-49 (12.02.1982)/40</t>
  </si>
  <si>
    <t>56,00</t>
  </si>
  <si>
    <t xml:space="preserve">Орск/Оренбургская область </t>
  </si>
  <si>
    <t>70,0</t>
  </si>
  <si>
    <t>Смирнов Антон</t>
  </si>
  <si>
    <t>Открытая (07.06.1985)/36</t>
  </si>
  <si>
    <t>108,00</t>
  </si>
  <si>
    <t>225,0</t>
  </si>
  <si>
    <t>132,5</t>
  </si>
  <si>
    <t>280,0</t>
  </si>
  <si>
    <t>-</t>
  </si>
  <si>
    <t>ВЕСОВАЯ КАТЕГОРИЯ   67.5</t>
  </si>
  <si>
    <t>Дубовцева Ирина</t>
  </si>
  <si>
    <t>Открытая (18.12.1981)/40</t>
  </si>
  <si>
    <t>67,40</t>
  </si>
  <si>
    <t>110,0</t>
  </si>
  <si>
    <t xml:space="preserve">Гасанов О. </t>
  </si>
  <si>
    <t>Симоненко Андрей</t>
  </si>
  <si>
    <t>Мастера 50-59 (09.01.1970)/52</t>
  </si>
  <si>
    <t>67,50</t>
  </si>
  <si>
    <t xml:space="preserve">Новотроицк/Оренбургская область </t>
  </si>
  <si>
    <t>175,0</t>
  </si>
  <si>
    <t xml:space="preserve">Гасанов А. </t>
  </si>
  <si>
    <t>Марков Валерий</t>
  </si>
  <si>
    <t>Мастера 70-79 (06.08.1950)/71</t>
  </si>
  <si>
    <t>66,60</t>
  </si>
  <si>
    <t>ВЕСОВАЯ КАТЕГОРИЯ   82.5</t>
  </si>
  <si>
    <t>Файзуллин Руслан</t>
  </si>
  <si>
    <t>Открытая (05.04.1989)/32</t>
  </si>
  <si>
    <t>81,30</t>
  </si>
  <si>
    <t xml:space="preserve">Шувалов А. </t>
  </si>
  <si>
    <t>Долгашев Денис</t>
  </si>
  <si>
    <t>Мастера 40-49 (10.10.1977)/44</t>
  </si>
  <si>
    <t>80,10</t>
  </si>
  <si>
    <t xml:space="preserve">Акбулак/Оренбургская область </t>
  </si>
  <si>
    <t>ВЕСОВАЯ КАТЕГОРИЯ   90</t>
  </si>
  <si>
    <t>Тищенко Дмитрий</t>
  </si>
  <si>
    <t>Открытая (01.09.1991)/30</t>
  </si>
  <si>
    <t>88,80</t>
  </si>
  <si>
    <t xml:space="preserve">Результат </t>
  </si>
  <si>
    <t>67.5</t>
  </si>
  <si>
    <t>90</t>
  </si>
  <si>
    <t>Результат</t>
  </si>
  <si>
    <t>Мастера 40-49 (18.12.1981)/40</t>
  </si>
  <si>
    <t>67,5</t>
  </si>
  <si>
    <t>75,0</t>
  </si>
  <si>
    <t>ВЕСОВАЯ КАТЕГОРИЯ   75</t>
  </si>
  <si>
    <t>Гуров Павел</t>
  </si>
  <si>
    <t>Открытая (10.04.1990)/31</t>
  </si>
  <si>
    <t>75,00</t>
  </si>
  <si>
    <t>165,0</t>
  </si>
  <si>
    <t>Белоус Андрей</t>
  </si>
  <si>
    <t>Открытая (29.05.1989)/32</t>
  </si>
  <si>
    <t>88,90</t>
  </si>
  <si>
    <t>Муравьёв Юрий</t>
  </si>
  <si>
    <t>Мастера 40-49 (02.09.1973)/48</t>
  </si>
  <si>
    <t>100,00</t>
  </si>
  <si>
    <t>135,0</t>
  </si>
  <si>
    <t>ВЕСОВАЯ КАТЕГОРИЯ   140</t>
  </si>
  <si>
    <t>Бубнов Сергей</t>
  </si>
  <si>
    <t>Открытая (25.04.1975)/46</t>
  </si>
  <si>
    <t>135,20</t>
  </si>
  <si>
    <t>195,0</t>
  </si>
  <si>
    <t>140</t>
  </si>
  <si>
    <t>120,7870</t>
  </si>
  <si>
    <t>75</t>
  </si>
  <si>
    <t>117,5790</t>
  </si>
  <si>
    <t>109,2080</t>
  </si>
  <si>
    <t>2</t>
  </si>
  <si>
    <t>Васюхина Любовь</t>
  </si>
  <si>
    <t>Открытая (09.04.1982)/39</t>
  </si>
  <si>
    <t>53,40</t>
  </si>
  <si>
    <t>50,0</t>
  </si>
  <si>
    <t>55,0</t>
  </si>
  <si>
    <t>62,5</t>
  </si>
  <si>
    <t xml:space="preserve">Тищенко Д. </t>
  </si>
  <si>
    <t>Варга Виктория</t>
  </si>
  <si>
    <t>Девушки 14-16 (03.01.2009)/13</t>
  </si>
  <si>
    <t>74,80</t>
  </si>
  <si>
    <t>60,0</t>
  </si>
  <si>
    <t>ВЕСОВАЯ КАТЕГОРИЯ   60</t>
  </si>
  <si>
    <t>Ивченко Игорь</t>
  </si>
  <si>
    <t>Юноши 17-19 (16.01.2004)/18</t>
  </si>
  <si>
    <t>60,00</t>
  </si>
  <si>
    <t>65,0</t>
  </si>
  <si>
    <t>77,5</t>
  </si>
  <si>
    <t>Лекай Максим</t>
  </si>
  <si>
    <t>Юноши 17-19 (17.09.2004)/17</t>
  </si>
  <si>
    <t>61,40</t>
  </si>
  <si>
    <t>87,5</t>
  </si>
  <si>
    <t>Маштаков Егор</t>
  </si>
  <si>
    <t>Юноши 14-16 (10.02.2007)/15</t>
  </si>
  <si>
    <t>70,60</t>
  </si>
  <si>
    <t>82,5</t>
  </si>
  <si>
    <t>Прокофьев Юрий</t>
  </si>
  <si>
    <t>Открытая (16.10.1975)/46</t>
  </si>
  <si>
    <t>72,70</t>
  </si>
  <si>
    <t>Мастера 40-49 (16.10.1975)/46</t>
  </si>
  <si>
    <t>Ягудин Марат</t>
  </si>
  <si>
    <t>Открытая (27.01.1989)/33</t>
  </si>
  <si>
    <t>89,70</t>
  </si>
  <si>
    <t>152,5</t>
  </si>
  <si>
    <t xml:space="preserve">Пискунов А. </t>
  </si>
  <si>
    <t>Кузьминых Денис</t>
  </si>
  <si>
    <t>Открытая (30.01.1984)/38</t>
  </si>
  <si>
    <t>162,5</t>
  </si>
  <si>
    <t>Исаев Антон</t>
  </si>
  <si>
    <t>Мастера 40-49 (12.05.1981)/40</t>
  </si>
  <si>
    <t>97,70</t>
  </si>
  <si>
    <t>ВЕСОВАЯ КАТЕГОРИЯ   125</t>
  </si>
  <si>
    <t>Якунин Денис</t>
  </si>
  <si>
    <t>Юноши 17-19 (29.12.2003)/18</t>
  </si>
  <si>
    <t>118,70</t>
  </si>
  <si>
    <t>147,5</t>
  </si>
  <si>
    <t xml:space="preserve">Юноши 17-19 </t>
  </si>
  <si>
    <t>125</t>
  </si>
  <si>
    <t>83,5780</t>
  </si>
  <si>
    <t>60</t>
  </si>
  <si>
    <t>66,0998</t>
  </si>
  <si>
    <t>64,7358</t>
  </si>
  <si>
    <t>98,8975</t>
  </si>
  <si>
    <t>87,4200</t>
  </si>
  <si>
    <t>78,4267</t>
  </si>
  <si>
    <t>Дутов Александр</t>
  </si>
  <si>
    <t>Открытая (17.12.1985)/36</t>
  </si>
  <si>
    <t>88,30</t>
  </si>
  <si>
    <t>217,5</t>
  </si>
  <si>
    <t>Торчинава Оксана</t>
  </si>
  <si>
    <t>Открытая (14.04.1981)/40</t>
  </si>
  <si>
    <t>59,90</t>
  </si>
  <si>
    <t>Васин Максим</t>
  </si>
  <si>
    <t>Юноши 17-19 (31.12.2002)/19</t>
  </si>
  <si>
    <t>91,10</t>
  </si>
  <si>
    <t>212,5</t>
  </si>
  <si>
    <t>222,5</t>
  </si>
  <si>
    <t>265,0</t>
  </si>
  <si>
    <t>Апальков Кирилл</t>
  </si>
  <si>
    <t>Открытая (23.02.1995)/27</t>
  </si>
  <si>
    <t>74,40</t>
  </si>
  <si>
    <t>25,0</t>
  </si>
  <si>
    <t xml:space="preserve">Весноватый И. </t>
  </si>
  <si>
    <t>Овчинникова Ксения</t>
  </si>
  <si>
    <t>Открытая (19.11.1993)/28</t>
  </si>
  <si>
    <t>48,90</t>
  </si>
  <si>
    <t>20,0</t>
  </si>
  <si>
    <t>22,5</t>
  </si>
  <si>
    <t>Казаева Марина</t>
  </si>
  <si>
    <t>Мастера 40-49 (11.01.1978)/44</t>
  </si>
  <si>
    <t>54,90</t>
  </si>
  <si>
    <t>57,5</t>
  </si>
  <si>
    <t>Салават/Республика Башкортостан</t>
  </si>
  <si>
    <t>Уфа/Республика Башкортостан</t>
  </si>
  <si>
    <t>Открытый мастерский турнир "Сила духа"
WRPF Жим лежа среди спортсменов с физическими особенностями
Оренбург/Оренбургская область, 12 марта 2022 года</t>
  </si>
  <si>
    <t>Открытый мастерский турнир "Сила духа"
WRPF Силовое двоеборье без экипировки ДК
Оренбург/Оренбургская область, 12 марта 2022 года</t>
  </si>
  <si>
    <t>Открытый мастерский турнир "Сила духа"
WRPF Силовое двоеборье без экипировки
Оренбург/Оренбургская область, 12 марта 2022 года</t>
  </si>
  <si>
    <t>Открытый мастерский турнир "Сила духа"
WRPF Становая тяга без экипировки ДК
Оренбург/Оренбургская область, 12 марта 2022 года</t>
  </si>
  <si>
    <t>Открытый мастерский турнир "Сила духа"
WRPF Становая тяга без экипировки
Оренбург/Оренбургская область, 12 марта 2022 года</t>
  </si>
  <si>
    <t>Открытый мастерский турнир "Сила духа"
WEPF Жим лежа в однопетельной софт экипировке ДК
Оренбург/Оренбургская область, 12 марта 2022 года</t>
  </si>
  <si>
    <t>Открытый мастерский турнир "Сила духа"
WRPF Жим лежа без экипировки ДК
Оренбург/Оренбургская область, 12 марта 2022 года</t>
  </si>
  <si>
    <t>Открытый мастерский турнир "Сила духа"
WRPF Жим лежа без экипировки
Оренбург/Оренбургская область, 12 марта 2022 года</t>
  </si>
  <si>
    <t>Открытый мастерский турнир "Сила духа"
WEPF Жим лежа в однопетельной софт экипировке
Оренбург/Оренбургская область, 12 марта 2022 года</t>
  </si>
  <si>
    <t>Открытый мастерский турнир "Сила духа"
WRPF Пауэрлифтинг без экипировки ДК
Оренбург/Оренбургская область, 12 марта 2022 года</t>
  </si>
  <si>
    <t>Открытый мастерский турнир "Сила духа"
WRPF Пауэрлифтинг без экипировки
Оренбург/Оренбургская область, 12 марта 2022 года</t>
  </si>
  <si>
    <t xml:space="preserve">Васильев В. </t>
  </si>
  <si>
    <t xml:space="preserve">Котилевски К. </t>
  </si>
  <si>
    <t>Весовая категория</t>
  </si>
  <si>
    <t xml:space="preserve">Салават/Республика Башкортостан </t>
  </si>
  <si>
    <t xml:space="preserve">Долгашев Д. </t>
  </si>
  <si>
    <t xml:space="preserve">Хамитов Т. </t>
  </si>
  <si>
    <t xml:space="preserve">Корешкова О. </t>
  </si>
  <si>
    <t xml:space="preserve">Сербин А. </t>
  </si>
  <si>
    <t xml:space="preserve">Балабанов С. </t>
  </si>
  <si>
    <t xml:space="preserve">Моргулец Д. </t>
  </si>
  <si>
    <t>№</t>
  </si>
  <si>
    <t>Возрастная группа</t>
  </si>
  <si>
    <t>O</t>
  </si>
  <si>
    <t>M1</t>
  </si>
  <si>
    <t>T1</t>
  </si>
  <si>
    <t xml:space="preserve">
Дата рождения/Возраст</t>
  </si>
  <si>
    <t>M4</t>
  </si>
  <si>
    <t>T2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</si>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</sst>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0.6640625" style="5" bestFit="1" customWidth="1"/>
    <col min="22" max="16384" width="9.1640625" style="3"/>
  </cols>
  <sheetData>
    <row r="1" spans="1:21" s="2" customFormat="1" ht="29" customHeight="1">
      <c r="A1" s="37" t="s">
        <v>230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242</v>
      </c>
      <c r="B3" s="52" t="s">
        <v>0</v>
      </c>
      <c r="C3" s="47" t="s">
        <v>5</v>
      </c>
      <c r="D3" s="47" t="s">
        <v>7</v>
      </c>
      <c r="E3" s="49" t="s">
        <v>243</v>
      </c>
      <c r="F3" s="49" t="s">
        <v>6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10</v>
      </c>
      <c r="P3" s="49"/>
      <c r="Q3" s="49"/>
      <c r="R3" s="49"/>
      <c r="S3" s="54" t="s">
        <v>1</v>
      </c>
      <c r="T3" s="49" t="s">
        <v>3</v>
      </c>
      <c r="U3" s="33" t="s">
        <v>2</v>
      </c>
    </row>
    <row r="4" spans="1:21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48"/>
      <c r="U4" s="34"/>
    </row>
    <row r="5" spans="1:21" ht="16">
      <c r="A5" s="35" t="s">
        <v>55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53</v>
      </c>
      <c r="B6" s="7" t="s">
        <v>56</v>
      </c>
      <c r="C6" s="7" t="s">
        <v>57</v>
      </c>
      <c r="D6" s="7" t="s">
        <v>58</v>
      </c>
      <c r="E6" s="7" t="s">
        <v>244</v>
      </c>
      <c r="F6" s="7" t="s">
        <v>15</v>
      </c>
      <c r="G6" s="18" t="s">
        <v>59</v>
      </c>
      <c r="H6" s="18" t="s">
        <v>60</v>
      </c>
      <c r="I6" s="18" t="s">
        <v>61</v>
      </c>
      <c r="J6" s="8"/>
      <c r="K6" s="18" t="s">
        <v>62</v>
      </c>
      <c r="L6" s="23" t="s">
        <v>63</v>
      </c>
      <c r="M6" s="23" t="s">
        <v>63</v>
      </c>
      <c r="N6" s="8"/>
      <c r="O6" s="18" t="s">
        <v>64</v>
      </c>
      <c r="P6" s="18" t="s">
        <v>65</v>
      </c>
      <c r="Q6" s="18" t="s">
        <v>66</v>
      </c>
      <c r="R6" s="8"/>
      <c r="S6" s="28" t="str">
        <f>"235,0"</f>
        <v>235,0</v>
      </c>
      <c r="T6" s="8" t="str">
        <f>"292,9510"</f>
        <v>292,9510</v>
      </c>
      <c r="U6" s="7" t="s">
        <v>241</v>
      </c>
    </row>
    <row r="7" spans="1:21">
      <c r="B7" s="5" t="s">
        <v>54</v>
      </c>
    </row>
    <row r="8" spans="1:21" ht="16">
      <c r="A8" s="50" t="s">
        <v>67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8" t="s">
        <v>79</v>
      </c>
      <c r="B9" s="7" t="s">
        <v>68</v>
      </c>
      <c r="C9" s="7" t="s">
        <v>69</v>
      </c>
      <c r="D9" s="7" t="s">
        <v>70</v>
      </c>
      <c r="E9" s="7" t="s">
        <v>245</v>
      </c>
      <c r="F9" s="7" t="s">
        <v>71</v>
      </c>
      <c r="G9" s="23" t="s">
        <v>72</v>
      </c>
      <c r="H9" s="23" t="s">
        <v>59</v>
      </c>
      <c r="I9" s="23" t="s">
        <v>59</v>
      </c>
      <c r="J9" s="8"/>
      <c r="K9" s="23"/>
      <c r="L9" s="8"/>
      <c r="M9" s="8"/>
      <c r="N9" s="8"/>
      <c r="O9" s="23"/>
      <c r="P9" s="8"/>
      <c r="Q9" s="8"/>
      <c r="R9" s="8"/>
      <c r="S9" s="28">
        <v>0</v>
      </c>
      <c r="T9" s="8" t="str">
        <f>"0,0000"</f>
        <v>0,0000</v>
      </c>
      <c r="U9" s="7" t="s">
        <v>144</v>
      </c>
    </row>
    <row r="10" spans="1:21">
      <c r="B10" s="5" t="s">
        <v>54</v>
      </c>
    </row>
    <row r="11" spans="1:21" ht="16">
      <c r="A11" s="50" t="s">
        <v>24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8" t="s">
        <v>53</v>
      </c>
      <c r="B12" s="7" t="s">
        <v>73</v>
      </c>
      <c r="C12" s="7" t="s">
        <v>74</v>
      </c>
      <c r="D12" s="7" t="s">
        <v>75</v>
      </c>
      <c r="E12" s="7" t="s">
        <v>244</v>
      </c>
      <c r="F12" s="7" t="s">
        <v>220</v>
      </c>
      <c r="G12" s="18" t="s">
        <v>34</v>
      </c>
      <c r="H12" s="18" t="s">
        <v>18</v>
      </c>
      <c r="I12" s="18" t="s">
        <v>76</v>
      </c>
      <c r="J12" s="8"/>
      <c r="K12" s="18" t="s">
        <v>32</v>
      </c>
      <c r="L12" s="18" t="s">
        <v>77</v>
      </c>
      <c r="M12" s="23" t="s">
        <v>39</v>
      </c>
      <c r="N12" s="8"/>
      <c r="O12" s="18" t="s">
        <v>23</v>
      </c>
      <c r="P12" s="18" t="s">
        <v>43</v>
      </c>
      <c r="Q12" s="18" t="s">
        <v>78</v>
      </c>
      <c r="R12" s="8"/>
      <c r="S12" s="28" t="str">
        <f>"637,5"</f>
        <v>637,5</v>
      </c>
      <c r="T12" s="8" t="str">
        <f>"377,3362"</f>
        <v>377,3362</v>
      </c>
      <c r="U12" s="7" t="s">
        <v>233</v>
      </c>
    </row>
    <row r="13" spans="1:21">
      <c r="B13" s="5" t="s">
        <v>54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bestFit="1" customWidth="1"/>
    <col min="14" max="16384" width="9.1640625" style="3"/>
  </cols>
  <sheetData>
    <row r="1" spans="1:13" s="2" customFormat="1" ht="29" customHeight="1">
      <c r="A1" s="37" t="s">
        <v>224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10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67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79</v>
      </c>
      <c r="B6" s="7" t="s">
        <v>68</v>
      </c>
      <c r="C6" s="7" t="s">
        <v>69</v>
      </c>
      <c r="D6" s="7" t="s">
        <v>70</v>
      </c>
      <c r="E6" s="7" t="s">
        <v>245</v>
      </c>
      <c r="F6" s="7" t="s">
        <v>71</v>
      </c>
      <c r="G6" s="23" t="s">
        <v>61</v>
      </c>
      <c r="H6" s="8"/>
      <c r="I6" s="8"/>
      <c r="J6" s="8"/>
      <c r="K6" s="8" t="str">
        <f>"0.00"</f>
        <v>0.00</v>
      </c>
      <c r="L6" s="8" t="str">
        <f>"0,0000"</f>
        <v>0,0000</v>
      </c>
      <c r="M6" s="7" t="s">
        <v>144</v>
      </c>
    </row>
    <row r="7" spans="1:13">
      <c r="B7" s="5" t="s">
        <v>54</v>
      </c>
    </row>
    <row r="8" spans="1:13" ht="16">
      <c r="A8" s="50" t="s">
        <v>11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53</v>
      </c>
      <c r="B9" s="7" t="s">
        <v>199</v>
      </c>
      <c r="C9" s="7" t="s">
        <v>200</v>
      </c>
      <c r="D9" s="7" t="s">
        <v>201</v>
      </c>
      <c r="E9" s="7" t="s">
        <v>249</v>
      </c>
      <c r="F9" s="7" t="s">
        <v>15</v>
      </c>
      <c r="G9" s="18" t="s">
        <v>202</v>
      </c>
      <c r="H9" s="18" t="s">
        <v>203</v>
      </c>
      <c r="I9" s="23" t="s">
        <v>41</v>
      </c>
      <c r="J9" s="8"/>
      <c r="K9" s="8" t="str">
        <f>"222,5"</f>
        <v>222,5</v>
      </c>
      <c r="L9" s="8" t="str">
        <f>"141,1763"</f>
        <v>141,1763</v>
      </c>
      <c r="M9" s="7"/>
    </row>
    <row r="10" spans="1:13">
      <c r="B10" s="5" t="s">
        <v>54</v>
      </c>
    </row>
    <row r="11" spans="1:13" ht="16">
      <c r="A11" s="50" t="s">
        <v>24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53</v>
      </c>
      <c r="B12" s="7" t="s">
        <v>73</v>
      </c>
      <c r="C12" s="7" t="s">
        <v>74</v>
      </c>
      <c r="D12" s="7" t="s">
        <v>75</v>
      </c>
      <c r="E12" s="7" t="s">
        <v>244</v>
      </c>
      <c r="F12" s="7" t="s">
        <v>220</v>
      </c>
      <c r="G12" s="18" t="s">
        <v>204</v>
      </c>
      <c r="H12" s="18" t="s">
        <v>43</v>
      </c>
      <c r="I12" s="18" t="s">
        <v>78</v>
      </c>
      <c r="J12" s="8"/>
      <c r="K12" s="8" t="str">
        <f>"280,0"</f>
        <v>280,0</v>
      </c>
      <c r="L12" s="8" t="str">
        <f>"165,7320"</f>
        <v>165,7320</v>
      </c>
      <c r="M12" s="7" t="s">
        <v>233</v>
      </c>
    </row>
    <row r="13" spans="1:13">
      <c r="B13" s="5" t="s">
        <v>54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7.5" style="5" bestFit="1" customWidth="1"/>
    <col min="4" max="4" width="13.664062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6.83203125" style="5" bestFit="1" customWidth="1"/>
    <col min="14" max="16384" width="9.1640625" style="3"/>
  </cols>
  <sheetData>
    <row r="1" spans="1:13" s="2" customFormat="1" ht="29" customHeight="1">
      <c r="A1" s="37" t="s">
        <v>225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10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149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196</v>
      </c>
      <c r="C6" s="7" t="s">
        <v>197</v>
      </c>
      <c r="D6" s="7" t="s">
        <v>198</v>
      </c>
      <c r="E6" s="7" t="s">
        <v>244</v>
      </c>
      <c r="F6" s="7" t="s">
        <v>71</v>
      </c>
      <c r="G6" s="18" t="s">
        <v>32</v>
      </c>
      <c r="H6" s="18" t="s">
        <v>77</v>
      </c>
      <c r="I6" s="23" t="s">
        <v>19</v>
      </c>
      <c r="J6" s="8"/>
      <c r="K6" s="8" t="str">
        <f>"132,5"</f>
        <v>132,5</v>
      </c>
      <c r="L6" s="8" t="str">
        <f>"147,9097"</f>
        <v>147,9097</v>
      </c>
      <c r="M6" s="7" t="s">
        <v>144</v>
      </c>
    </row>
    <row r="7" spans="1:13">
      <c r="B7" s="5" t="s">
        <v>54</v>
      </c>
    </row>
    <row r="8" spans="1:13" ht="16">
      <c r="A8" s="50" t="s">
        <v>80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53</v>
      </c>
      <c r="B9" s="7" t="s">
        <v>92</v>
      </c>
      <c r="C9" s="7" t="s">
        <v>93</v>
      </c>
      <c r="D9" s="7" t="s">
        <v>94</v>
      </c>
      <c r="E9" s="7" t="s">
        <v>248</v>
      </c>
      <c r="F9" s="7" t="s">
        <v>15</v>
      </c>
      <c r="G9" s="18" t="s">
        <v>31</v>
      </c>
      <c r="H9" s="18" t="s">
        <v>33</v>
      </c>
      <c r="I9" s="18" t="s">
        <v>38</v>
      </c>
      <c r="J9" s="8"/>
      <c r="K9" s="8" t="str">
        <f>"130,0"</f>
        <v>130,0</v>
      </c>
      <c r="L9" s="8" t="str">
        <f>"176,3003"</f>
        <v>176,3003</v>
      </c>
      <c r="M9" s="7" t="s">
        <v>209</v>
      </c>
    </row>
    <row r="10" spans="1:13">
      <c r="B10" s="5" t="s">
        <v>54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5">
    <pageSetUpPr fitToPage="1"/>
  </sheetPr>
  <dimension ref="A1:U1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6" style="5" bestFit="1" customWidth="1"/>
    <col min="22" max="16384" width="9.1640625" style="3"/>
  </cols>
  <sheetData>
    <row r="1" spans="1:21" s="2" customFormat="1" ht="29" customHeight="1">
      <c r="A1" s="37" t="s">
        <v>231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>
      <c r="A3" s="45" t="s">
        <v>242</v>
      </c>
      <c r="B3" s="52" t="s">
        <v>0</v>
      </c>
      <c r="C3" s="47" t="s">
        <v>5</v>
      </c>
      <c r="D3" s="47" t="s">
        <v>7</v>
      </c>
      <c r="E3" s="49" t="s">
        <v>243</v>
      </c>
      <c r="F3" s="49" t="s">
        <v>6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10</v>
      </c>
      <c r="P3" s="49"/>
      <c r="Q3" s="49"/>
      <c r="R3" s="49"/>
      <c r="S3" s="49" t="s">
        <v>1</v>
      </c>
      <c r="T3" s="49" t="s">
        <v>3</v>
      </c>
      <c r="U3" s="33" t="s">
        <v>2</v>
      </c>
    </row>
    <row r="4" spans="1:21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34"/>
    </row>
    <row r="5" spans="1:21" ht="16">
      <c r="A5" s="35" t="s">
        <v>11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8" t="s">
        <v>53</v>
      </c>
      <c r="B6" s="7" t="s">
        <v>12</v>
      </c>
      <c r="C6" s="7" t="s">
        <v>13</v>
      </c>
      <c r="D6" s="7" t="s">
        <v>14</v>
      </c>
      <c r="E6" s="7" t="s">
        <v>244</v>
      </c>
      <c r="F6" s="7" t="s">
        <v>15</v>
      </c>
      <c r="G6" s="18" t="s">
        <v>16</v>
      </c>
      <c r="H6" s="18" t="s">
        <v>17</v>
      </c>
      <c r="I6" s="18" t="s">
        <v>18</v>
      </c>
      <c r="J6" s="8"/>
      <c r="K6" s="18" t="s">
        <v>19</v>
      </c>
      <c r="L6" s="18" t="s">
        <v>20</v>
      </c>
      <c r="M6" s="18" t="s">
        <v>21</v>
      </c>
      <c r="N6" s="8"/>
      <c r="O6" s="18" t="s">
        <v>17</v>
      </c>
      <c r="P6" s="18" t="s">
        <v>22</v>
      </c>
      <c r="Q6" s="18" t="s">
        <v>23</v>
      </c>
      <c r="R6" s="8"/>
      <c r="S6" s="8" t="str">
        <f>"635,0"</f>
        <v>635,0</v>
      </c>
      <c r="T6" s="8" t="str">
        <f>"392,0490"</f>
        <v>392,0490</v>
      </c>
      <c r="U6" s="7"/>
    </row>
    <row r="7" spans="1:21">
      <c r="B7" s="5" t="s">
        <v>54</v>
      </c>
    </row>
    <row r="8" spans="1:21" ht="16">
      <c r="A8" s="50" t="s">
        <v>24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10" t="s">
        <v>53</v>
      </c>
      <c r="B9" s="9" t="s">
        <v>25</v>
      </c>
      <c r="C9" s="9" t="s">
        <v>26</v>
      </c>
      <c r="D9" s="9" t="s">
        <v>27</v>
      </c>
      <c r="E9" s="9" t="s">
        <v>246</v>
      </c>
      <c r="F9" s="9" t="s">
        <v>15</v>
      </c>
      <c r="G9" s="19" t="s">
        <v>28</v>
      </c>
      <c r="H9" s="19" t="s">
        <v>29</v>
      </c>
      <c r="I9" s="19" t="s">
        <v>30</v>
      </c>
      <c r="J9" s="10"/>
      <c r="K9" s="19" t="s">
        <v>31</v>
      </c>
      <c r="L9" s="19" t="s">
        <v>32</v>
      </c>
      <c r="M9" s="19" t="s">
        <v>33</v>
      </c>
      <c r="N9" s="10"/>
      <c r="O9" s="19" t="s">
        <v>30</v>
      </c>
      <c r="P9" s="19" t="s">
        <v>34</v>
      </c>
      <c r="Q9" s="20" t="s">
        <v>17</v>
      </c>
      <c r="R9" s="10"/>
      <c r="S9" s="10" t="str">
        <f>"520,0"</f>
        <v>520,0</v>
      </c>
      <c r="T9" s="10" t="str">
        <f>"308,0480"</f>
        <v>308,0480</v>
      </c>
      <c r="U9" s="9" t="s">
        <v>209</v>
      </c>
    </row>
    <row r="10" spans="1:21">
      <c r="A10" s="12" t="s">
        <v>53</v>
      </c>
      <c r="B10" s="11" t="s">
        <v>35</v>
      </c>
      <c r="C10" s="11" t="s">
        <v>36</v>
      </c>
      <c r="D10" s="11" t="s">
        <v>37</v>
      </c>
      <c r="E10" s="11" t="s">
        <v>244</v>
      </c>
      <c r="F10" s="11" t="s">
        <v>15</v>
      </c>
      <c r="G10" s="21" t="s">
        <v>30</v>
      </c>
      <c r="H10" s="21" t="s">
        <v>16</v>
      </c>
      <c r="I10" s="22" t="s">
        <v>17</v>
      </c>
      <c r="J10" s="12"/>
      <c r="K10" s="21" t="s">
        <v>38</v>
      </c>
      <c r="L10" s="21" t="s">
        <v>39</v>
      </c>
      <c r="M10" s="21" t="s">
        <v>40</v>
      </c>
      <c r="N10" s="12"/>
      <c r="O10" s="21" t="s">
        <v>41</v>
      </c>
      <c r="P10" s="21" t="s">
        <v>42</v>
      </c>
      <c r="Q10" s="21" t="s">
        <v>43</v>
      </c>
      <c r="R10" s="12"/>
      <c r="S10" s="12" t="str">
        <f>"615,0"</f>
        <v>615,0</v>
      </c>
      <c r="T10" s="12" t="str">
        <f>"368,2620"</f>
        <v>368,2620</v>
      </c>
      <c r="U10" s="11" t="s">
        <v>209</v>
      </c>
    </row>
    <row r="11" spans="1:21">
      <c r="B11" s="5" t="s">
        <v>54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15.5" style="5" bestFit="1" customWidth="1"/>
    <col min="5" max="5" width="10.83203125" style="5" customWidth="1"/>
    <col min="6" max="6" width="30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6.5" style="6" bestFit="1" customWidth="1"/>
    <col min="17" max="17" width="18.6640625" style="5" customWidth="1"/>
    <col min="18" max="16384" width="9.1640625" style="3"/>
  </cols>
  <sheetData>
    <row r="1" spans="1:17" s="2" customFormat="1" ht="29" customHeight="1">
      <c r="A1" s="37" t="s">
        <v>222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10</v>
      </c>
      <c r="L3" s="49"/>
      <c r="M3" s="49"/>
      <c r="N3" s="49"/>
      <c r="O3" s="49" t="s">
        <v>1</v>
      </c>
      <c r="P3" s="49" t="s">
        <v>3</v>
      </c>
      <c r="Q3" s="33" t="s">
        <v>2</v>
      </c>
    </row>
    <row r="4" spans="1:17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34"/>
    </row>
    <row r="5" spans="1:17" ht="16">
      <c r="A5" s="35" t="s">
        <v>115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8" t="s">
        <v>79</v>
      </c>
      <c r="B6" s="7" t="s">
        <v>205</v>
      </c>
      <c r="C6" s="7" t="s">
        <v>206</v>
      </c>
      <c r="D6" s="7" t="s">
        <v>207</v>
      </c>
      <c r="E6" s="7" t="s">
        <v>244</v>
      </c>
      <c r="F6" s="7" t="s">
        <v>15</v>
      </c>
      <c r="G6" s="23" t="s">
        <v>84</v>
      </c>
      <c r="H6" s="23" t="s">
        <v>84</v>
      </c>
      <c r="I6" s="23" t="s">
        <v>84</v>
      </c>
      <c r="J6" s="8"/>
      <c r="K6" s="23"/>
      <c r="L6" s="8"/>
      <c r="M6" s="8"/>
      <c r="N6" s="8"/>
      <c r="O6" s="28">
        <v>0</v>
      </c>
      <c r="P6" s="8" t="str">
        <f>"0,0000"</f>
        <v>0,0000</v>
      </c>
      <c r="Q6" s="7"/>
    </row>
    <row r="7" spans="1:17">
      <c r="B7" s="5" t="s">
        <v>54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7" width="5.33203125" style="6" customWidth="1"/>
    <col min="8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37" t="s">
        <v>223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10</v>
      </c>
      <c r="L3" s="49"/>
      <c r="M3" s="49"/>
      <c r="N3" s="49"/>
      <c r="O3" s="49" t="s">
        <v>1</v>
      </c>
      <c r="P3" s="49" t="s">
        <v>3</v>
      </c>
      <c r="Q3" s="33" t="s">
        <v>2</v>
      </c>
    </row>
    <row r="4" spans="1:17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34"/>
    </row>
    <row r="5" spans="1:17" ht="16">
      <c r="A5" s="35" t="s">
        <v>80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8" t="s">
        <v>53</v>
      </c>
      <c r="B6" s="7" t="s">
        <v>92</v>
      </c>
      <c r="C6" s="7" t="s">
        <v>93</v>
      </c>
      <c r="D6" s="7" t="s">
        <v>94</v>
      </c>
      <c r="E6" s="7" t="s">
        <v>248</v>
      </c>
      <c r="F6" s="7" t="s">
        <v>15</v>
      </c>
      <c r="G6" s="18" t="s">
        <v>72</v>
      </c>
      <c r="H6" s="8"/>
      <c r="I6" s="8"/>
      <c r="J6" s="8"/>
      <c r="K6" s="18" t="s">
        <v>31</v>
      </c>
      <c r="L6" s="18" t="s">
        <v>33</v>
      </c>
      <c r="M6" s="18" t="s">
        <v>38</v>
      </c>
      <c r="N6" s="8"/>
      <c r="O6" s="8" t="str">
        <f>"200,0"</f>
        <v>200,0</v>
      </c>
      <c r="P6" s="8" t="str">
        <f>"271,2312"</f>
        <v>271,2312</v>
      </c>
      <c r="Q6" s="7" t="s">
        <v>209</v>
      </c>
    </row>
    <row r="7" spans="1:17">
      <c r="B7" s="5" t="s">
        <v>54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9"/>
  <sheetViews>
    <sheetView workbookViewId="0">
      <selection activeCell="E34" sqref="E34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0.332031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7.5" style="6" bestFit="1" customWidth="1"/>
    <col min="13" max="13" width="31" style="5" bestFit="1" customWidth="1"/>
    <col min="14" max="16384" width="9.1640625" style="3"/>
  </cols>
  <sheetData>
    <row r="1" spans="1:13" s="2" customFormat="1" ht="29" customHeight="1">
      <c r="A1" s="37" t="s">
        <v>227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54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55"/>
      <c r="L4" s="48"/>
      <c r="M4" s="34"/>
    </row>
    <row r="5" spans="1:13" ht="16">
      <c r="A5" s="35" t="s">
        <v>67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138</v>
      </c>
      <c r="C6" s="7" t="s">
        <v>139</v>
      </c>
      <c r="D6" s="7" t="s">
        <v>140</v>
      </c>
      <c r="E6" s="7" t="s">
        <v>244</v>
      </c>
      <c r="F6" s="7" t="s">
        <v>71</v>
      </c>
      <c r="G6" s="18" t="s">
        <v>141</v>
      </c>
      <c r="H6" s="18" t="s">
        <v>142</v>
      </c>
      <c r="I6" s="23" t="s">
        <v>143</v>
      </c>
      <c r="J6" s="8"/>
      <c r="K6" s="28" t="str">
        <f>"55,0"</f>
        <v>55,0</v>
      </c>
      <c r="L6" s="8" t="str">
        <f>"67,1660"</f>
        <v>67,1660</v>
      </c>
      <c r="M6" s="7" t="s">
        <v>144</v>
      </c>
    </row>
    <row r="7" spans="1:13">
      <c r="B7" s="5" t="s">
        <v>54</v>
      </c>
    </row>
    <row r="8" spans="1:13" ht="16">
      <c r="A8" s="50" t="s">
        <v>115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79</v>
      </c>
      <c r="B9" s="7" t="s">
        <v>145</v>
      </c>
      <c r="C9" s="7" t="s">
        <v>146</v>
      </c>
      <c r="D9" s="7" t="s">
        <v>147</v>
      </c>
      <c r="E9" s="7" t="s">
        <v>246</v>
      </c>
      <c r="F9" s="7" t="s">
        <v>103</v>
      </c>
      <c r="G9" s="23" t="s">
        <v>148</v>
      </c>
      <c r="H9" s="23" t="s">
        <v>148</v>
      </c>
      <c r="I9" s="23" t="s">
        <v>148</v>
      </c>
      <c r="J9" s="8"/>
      <c r="K9" s="28">
        <v>0</v>
      </c>
      <c r="L9" s="8" t="str">
        <f>"0,0000"</f>
        <v>0,0000</v>
      </c>
      <c r="M9" s="7" t="s">
        <v>236</v>
      </c>
    </row>
    <row r="10" spans="1:13">
      <c r="B10" s="5" t="s">
        <v>54</v>
      </c>
    </row>
    <row r="11" spans="1:13" ht="16">
      <c r="A11" s="50" t="s">
        <v>149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53</v>
      </c>
      <c r="B12" s="7" t="s">
        <v>150</v>
      </c>
      <c r="C12" s="7" t="s">
        <v>151</v>
      </c>
      <c r="D12" s="7" t="s">
        <v>152</v>
      </c>
      <c r="E12" s="7" t="s">
        <v>249</v>
      </c>
      <c r="F12" s="7" t="s">
        <v>103</v>
      </c>
      <c r="G12" s="18" t="s">
        <v>153</v>
      </c>
      <c r="H12" s="18" t="s">
        <v>72</v>
      </c>
      <c r="I12" s="18" t="s">
        <v>154</v>
      </c>
      <c r="J12" s="8"/>
      <c r="K12" s="28" t="str">
        <f>"77,5"</f>
        <v>77,5</v>
      </c>
      <c r="L12" s="8" t="str">
        <f>"66,0998"</f>
        <v>66,0998</v>
      </c>
      <c r="M12" s="7" t="s">
        <v>237</v>
      </c>
    </row>
    <row r="13" spans="1:13">
      <c r="B13" s="5" t="s">
        <v>54</v>
      </c>
    </row>
    <row r="14" spans="1:13" ht="16">
      <c r="A14" s="50" t="s">
        <v>80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8" t="s">
        <v>53</v>
      </c>
      <c r="B15" s="7" t="s">
        <v>155</v>
      </c>
      <c r="C15" s="7" t="s">
        <v>156</v>
      </c>
      <c r="D15" s="7" t="s">
        <v>157</v>
      </c>
      <c r="E15" s="7" t="s">
        <v>249</v>
      </c>
      <c r="F15" s="7" t="s">
        <v>103</v>
      </c>
      <c r="G15" s="18" t="s">
        <v>72</v>
      </c>
      <c r="H15" s="18" t="s">
        <v>154</v>
      </c>
      <c r="I15" s="23" t="s">
        <v>158</v>
      </c>
      <c r="J15" s="8"/>
      <c r="K15" s="28" t="str">
        <f>"77,5"</f>
        <v>77,5</v>
      </c>
      <c r="L15" s="8" t="str">
        <f>"64,7358"</f>
        <v>64,7358</v>
      </c>
      <c r="M15" s="7" t="s">
        <v>237</v>
      </c>
    </row>
    <row r="16" spans="1:13">
      <c r="B16" s="5" t="s">
        <v>54</v>
      </c>
    </row>
    <row r="17" spans="1:13" ht="16">
      <c r="A17" s="50" t="s">
        <v>115</v>
      </c>
      <c r="B17" s="50"/>
      <c r="C17" s="51"/>
      <c r="D17" s="51"/>
      <c r="E17" s="51"/>
      <c r="F17" s="51"/>
      <c r="G17" s="51"/>
      <c r="H17" s="51"/>
      <c r="I17" s="51"/>
      <c r="J17" s="51"/>
    </row>
    <row r="18" spans="1:13">
      <c r="A18" s="10" t="s">
        <v>53</v>
      </c>
      <c r="B18" s="9" t="s">
        <v>159</v>
      </c>
      <c r="C18" s="9" t="s">
        <v>160</v>
      </c>
      <c r="D18" s="9" t="s">
        <v>161</v>
      </c>
      <c r="E18" s="9" t="s">
        <v>246</v>
      </c>
      <c r="F18" s="9" t="s">
        <v>15</v>
      </c>
      <c r="G18" s="19" t="s">
        <v>72</v>
      </c>
      <c r="H18" s="19" t="s">
        <v>114</v>
      </c>
      <c r="I18" s="19" t="s">
        <v>162</v>
      </c>
      <c r="J18" s="10"/>
      <c r="K18" s="30" t="str">
        <f>"82,5"</f>
        <v>82,5</v>
      </c>
      <c r="L18" s="10" t="str">
        <f>"61,4212"</f>
        <v>61,4212</v>
      </c>
      <c r="M18" s="9" t="s">
        <v>238</v>
      </c>
    </row>
    <row r="19" spans="1:13">
      <c r="A19" s="25" t="s">
        <v>53</v>
      </c>
      <c r="B19" s="24" t="s">
        <v>163</v>
      </c>
      <c r="C19" s="24" t="s">
        <v>164</v>
      </c>
      <c r="D19" s="24" t="s">
        <v>165</v>
      </c>
      <c r="E19" s="24" t="s">
        <v>244</v>
      </c>
      <c r="F19" s="24" t="s">
        <v>103</v>
      </c>
      <c r="G19" s="26" t="s">
        <v>32</v>
      </c>
      <c r="H19" s="27" t="s">
        <v>33</v>
      </c>
      <c r="I19" s="27" t="s">
        <v>33</v>
      </c>
      <c r="J19" s="25"/>
      <c r="K19" s="32" t="str">
        <f>"120,0"</f>
        <v>120,0</v>
      </c>
      <c r="L19" s="25" t="str">
        <f>"87,4200"</f>
        <v>87,4200</v>
      </c>
      <c r="M19" s="24"/>
    </row>
    <row r="20" spans="1:13">
      <c r="A20" s="12" t="s">
        <v>53</v>
      </c>
      <c r="B20" s="11" t="s">
        <v>163</v>
      </c>
      <c r="C20" s="11" t="s">
        <v>166</v>
      </c>
      <c r="D20" s="11" t="s">
        <v>165</v>
      </c>
      <c r="E20" s="11" t="s">
        <v>245</v>
      </c>
      <c r="F20" s="11" t="s">
        <v>103</v>
      </c>
      <c r="G20" s="21" t="s">
        <v>32</v>
      </c>
      <c r="H20" s="22" t="s">
        <v>33</v>
      </c>
      <c r="I20" s="22" t="s">
        <v>33</v>
      </c>
      <c r="J20" s="12"/>
      <c r="K20" s="31" t="str">
        <f>"120,0"</f>
        <v>120,0</v>
      </c>
      <c r="L20" s="12" t="str">
        <f>"94,2388"</f>
        <v>94,2388</v>
      </c>
      <c r="M20" s="11"/>
    </row>
    <row r="21" spans="1:13">
      <c r="B21" s="5" t="s">
        <v>54</v>
      </c>
    </row>
    <row r="22" spans="1:13" ht="16">
      <c r="A22" s="50" t="s">
        <v>104</v>
      </c>
      <c r="B22" s="50"/>
      <c r="C22" s="51"/>
      <c r="D22" s="51"/>
      <c r="E22" s="51"/>
      <c r="F22" s="51"/>
      <c r="G22" s="51"/>
      <c r="H22" s="51"/>
      <c r="I22" s="51"/>
      <c r="J22" s="51"/>
    </row>
    <row r="23" spans="1:13">
      <c r="A23" s="8" t="s">
        <v>79</v>
      </c>
      <c r="B23" s="7" t="s">
        <v>167</v>
      </c>
      <c r="C23" s="7" t="s">
        <v>168</v>
      </c>
      <c r="D23" s="7" t="s">
        <v>169</v>
      </c>
      <c r="E23" s="7" t="s">
        <v>244</v>
      </c>
      <c r="F23" s="7" t="s">
        <v>15</v>
      </c>
      <c r="G23" s="23" t="s">
        <v>40</v>
      </c>
      <c r="H23" s="23" t="s">
        <v>40</v>
      </c>
      <c r="I23" s="23" t="s">
        <v>170</v>
      </c>
      <c r="J23" s="8"/>
      <c r="K23" s="28">
        <v>0</v>
      </c>
      <c r="L23" s="8" t="str">
        <f>"0,0000"</f>
        <v>0,0000</v>
      </c>
      <c r="M23" s="7" t="s">
        <v>171</v>
      </c>
    </row>
    <row r="24" spans="1:13">
      <c r="B24" s="5" t="s">
        <v>54</v>
      </c>
    </row>
    <row r="25" spans="1:13" ht="16">
      <c r="A25" s="50" t="s">
        <v>11</v>
      </c>
      <c r="B25" s="50"/>
      <c r="C25" s="51"/>
      <c r="D25" s="51"/>
      <c r="E25" s="51"/>
      <c r="F25" s="51"/>
      <c r="G25" s="51"/>
      <c r="H25" s="51"/>
      <c r="I25" s="51"/>
      <c r="J25" s="51"/>
    </row>
    <row r="26" spans="1:13">
      <c r="A26" s="10" t="s">
        <v>53</v>
      </c>
      <c r="B26" s="9" t="s">
        <v>172</v>
      </c>
      <c r="C26" s="9" t="s">
        <v>173</v>
      </c>
      <c r="D26" s="9" t="s">
        <v>125</v>
      </c>
      <c r="E26" s="9" t="s">
        <v>244</v>
      </c>
      <c r="F26" s="9" t="s">
        <v>235</v>
      </c>
      <c r="G26" s="19" t="s">
        <v>174</v>
      </c>
      <c r="H26" s="10"/>
      <c r="I26" s="10"/>
      <c r="J26" s="10"/>
      <c r="K26" s="30" t="str">
        <f>"162,5"</f>
        <v>162,5</v>
      </c>
      <c r="L26" s="10" t="str">
        <f>"98,8975"</f>
        <v>98,8975</v>
      </c>
      <c r="M26" s="9"/>
    </row>
    <row r="27" spans="1:13">
      <c r="A27" s="12" t="s">
        <v>53</v>
      </c>
      <c r="B27" s="11" t="s">
        <v>175</v>
      </c>
      <c r="C27" s="11" t="s">
        <v>176</v>
      </c>
      <c r="D27" s="11" t="s">
        <v>177</v>
      </c>
      <c r="E27" s="11" t="s">
        <v>245</v>
      </c>
      <c r="F27" s="11" t="s">
        <v>15</v>
      </c>
      <c r="G27" s="21" t="s">
        <v>40</v>
      </c>
      <c r="H27" s="21" t="s">
        <v>20</v>
      </c>
      <c r="I27" s="22" t="s">
        <v>174</v>
      </c>
      <c r="J27" s="12"/>
      <c r="K27" s="31" t="str">
        <f>"155,0"</f>
        <v>155,0</v>
      </c>
      <c r="L27" s="12" t="str">
        <f>"95,2320"</f>
        <v>95,2320</v>
      </c>
      <c r="M27" s="11" t="s">
        <v>239</v>
      </c>
    </row>
    <row r="28" spans="1:13">
      <c r="B28" s="5" t="s">
        <v>54</v>
      </c>
    </row>
    <row r="29" spans="1:13" ht="16">
      <c r="A29" s="50" t="s">
        <v>24</v>
      </c>
      <c r="B29" s="50"/>
      <c r="C29" s="51"/>
      <c r="D29" s="51"/>
      <c r="E29" s="51"/>
      <c r="F29" s="51"/>
      <c r="G29" s="51"/>
      <c r="H29" s="51"/>
      <c r="I29" s="51"/>
      <c r="J29" s="51"/>
    </row>
    <row r="30" spans="1:13">
      <c r="A30" s="8" t="s">
        <v>53</v>
      </c>
      <c r="B30" s="7" t="s">
        <v>73</v>
      </c>
      <c r="C30" s="7" t="s">
        <v>74</v>
      </c>
      <c r="D30" s="7" t="s">
        <v>75</v>
      </c>
      <c r="E30" s="7" t="s">
        <v>244</v>
      </c>
      <c r="F30" s="7" t="s">
        <v>220</v>
      </c>
      <c r="G30" s="18" t="s">
        <v>32</v>
      </c>
      <c r="H30" s="18" t="s">
        <v>77</v>
      </c>
      <c r="I30" s="23" t="s">
        <v>39</v>
      </c>
      <c r="J30" s="8"/>
      <c r="K30" s="28" t="str">
        <f>"132,5"</f>
        <v>132,5</v>
      </c>
      <c r="L30" s="8" t="str">
        <f>"78,4267"</f>
        <v>78,4267</v>
      </c>
      <c r="M30" s="7" t="s">
        <v>233</v>
      </c>
    </row>
    <row r="31" spans="1:13">
      <c r="B31" s="5" t="s">
        <v>54</v>
      </c>
    </row>
    <row r="32" spans="1:13" ht="16">
      <c r="A32" s="50" t="s">
        <v>178</v>
      </c>
      <c r="B32" s="50"/>
      <c r="C32" s="51"/>
      <c r="D32" s="51"/>
      <c r="E32" s="51"/>
      <c r="F32" s="51"/>
      <c r="G32" s="51"/>
      <c r="H32" s="51"/>
      <c r="I32" s="51"/>
      <c r="J32" s="51"/>
    </row>
    <row r="33" spans="1:13">
      <c r="A33" s="8" t="s">
        <v>53</v>
      </c>
      <c r="B33" s="7" t="s">
        <v>179</v>
      </c>
      <c r="C33" s="7" t="s">
        <v>180</v>
      </c>
      <c r="D33" s="7" t="s">
        <v>181</v>
      </c>
      <c r="E33" s="7" t="s">
        <v>249</v>
      </c>
      <c r="F33" s="7" t="s">
        <v>15</v>
      </c>
      <c r="G33" s="23" t="s">
        <v>40</v>
      </c>
      <c r="H33" s="18" t="s">
        <v>40</v>
      </c>
      <c r="I33" s="23" t="s">
        <v>182</v>
      </c>
      <c r="J33" s="8"/>
      <c r="K33" s="28" t="str">
        <f>"145,0"</f>
        <v>145,0</v>
      </c>
      <c r="L33" s="8" t="str">
        <f>"83,5780"</f>
        <v>83,5780</v>
      </c>
      <c r="M33" s="7"/>
    </row>
    <row r="34" spans="1:13">
      <c r="B34" s="5" t="s">
        <v>54</v>
      </c>
    </row>
    <row r="35" spans="1:13">
      <c r="B35" s="5" t="s">
        <v>54</v>
      </c>
    </row>
    <row r="36" spans="1:13">
      <c r="B36" s="5" t="s">
        <v>54</v>
      </c>
    </row>
    <row r="37" spans="1:13" ht="18">
      <c r="B37" s="13" t="s">
        <v>44</v>
      </c>
      <c r="C37" s="13"/>
      <c r="F37" s="3"/>
    </row>
    <row r="38" spans="1:13" ht="16">
      <c r="B38" s="14" t="s">
        <v>45</v>
      </c>
      <c r="C38" s="14"/>
      <c r="F38" s="3"/>
    </row>
    <row r="39" spans="1:13" ht="14">
      <c r="B39" s="15"/>
      <c r="C39" s="16" t="s">
        <v>46</v>
      </c>
      <c r="F39" s="3"/>
    </row>
    <row r="40" spans="1:13" ht="14">
      <c r="B40" s="17" t="s">
        <v>47</v>
      </c>
      <c r="C40" s="17" t="s">
        <v>48</v>
      </c>
      <c r="D40" s="17" t="s">
        <v>234</v>
      </c>
      <c r="E40" s="17" t="s">
        <v>108</v>
      </c>
      <c r="F40" s="17" t="s">
        <v>49</v>
      </c>
    </row>
    <row r="41" spans="1:13">
      <c r="B41" s="5" t="s">
        <v>179</v>
      </c>
      <c r="C41" s="5" t="s">
        <v>183</v>
      </c>
      <c r="D41" s="6" t="s">
        <v>184</v>
      </c>
      <c r="E41" s="6" t="s">
        <v>40</v>
      </c>
      <c r="F41" s="6" t="s">
        <v>185</v>
      </c>
    </row>
    <row r="42" spans="1:13">
      <c r="B42" s="5" t="s">
        <v>150</v>
      </c>
      <c r="C42" s="5" t="s">
        <v>183</v>
      </c>
      <c r="D42" s="6" t="s">
        <v>186</v>
      </c>
      <c r="E42" s="6" t="s">
        <v>154</v>
      </c>
      <c r="F42" s="6" t="s">
        <v>187</v>
      </c>
    </row>
    <row r="43" spans="1:13">
      <c r="B43" s="5" t="s">
        <v>155</v>
      </c>
      <c r="C43" s="5" t="s">
        <v>183</v>
      </c>
      <c r="D43" s="6" t="s">
        <v>109</v>
      </c>
      <c r="E43" s="6" t="s">
        <v>154</v>
      </c>
      <c r="F43" s="6" t="s">
        <v>188</v>
      </c>
    </row>
    <row r="45" spans="1:13" ht="14">
      <c r="B45" s="15"/>
      <c r="C45" s="16" t="s">
        <v>51</v>
      </c>
    </row>
    <row r="46" spans="1:13" ht="14">
      <c r="B46" s="17" t="s">
        <v>47</v>
      </c>
      <c r="C46" s="17" t="s">
        <v>48</v>
      </c>
      <c r="D46" s="17" t="s">
        <v>234</v>
      </c>
      <c r="E46" s="17" t="s">
        <v>108</v>
      </c>
      <c r="F46" s="17" t="s">
        <v>49</v>
      </c>
    </row>
    <row r="47" spans="1:13">
      <c r="B47" s="5" t="s">
        <v>172</v>
      </c>
      <c r="C47" s="5" t="s">
        <v>51</v>
      </c>
      <c r="D47" s="6" t="s">
        <v>52</v>
      </c>
      <c r="E47" s="6" t="s">
        <v>174</v>
      </c>
      <c r="F47" s="6" t="s">
        <v>189</v>
      </c>
    </row>
    <row r="48" spans="1:13">
      <c r="B48" s="5" t="s">
        <v>163</v>
      </c>
      <c r="C48" s="5" t="s">
        <v>51</v>
      </c>
      <c r="D48" s="6" t="s">
        <v>134</v>
      </c>
      <c r="E48" s="6" t="s">
        <v>32</v>
      </c>
      <c r="F48" s="6" t="s">
        <v>190</v>
      </c>
    </row>
    <row r="49" spans="2:6">
      <c r="B49" s="5" t="s">
        <v>73</v>
      </c>
      <c r="C49" s="5" t="s">
        <v>51</v>
      </c>
      <c r="D49" s="6" t="s">
        <v>50</v>
      </c>
      <c r="E49" s="6" t="s">
        <v>77</v>
      </c>
      <c r="F49" s="6" t="s">
        <v>191</v>
      </c>
    </row>
  </sheetData>
  <mergeCells count="20">
    <mergeCell ref="A29:J29"/>
    <mergeCell ref="A32:J32"/>
    <mergeCell ref="B3:B4"/>
    <mergeCell ref="A8:J8"/>
    <mergeCell ref="A11:J11"/>
    <mergeCell ref="A14:J14"/>
    <mergeCell ref="A17:J17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2" style="5" bestFit="1" customWidth="1"/>
    <col min="14" max="16384" width="9.1640625" style="3"/>
  </cols>
  <sheetData>
    <row r="1" spans="1:13" s="2" customFormat="1" ht="29" customHeight="1">
      <c r="A1" s="37" t="s">
        <v>228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80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81</v>
      </c>
      <c r="C6" s="7" t="s">
        <v>112</v>
      </c>
      <c r="D6" s="7" t="s">
        <v>83</v>
      </c>
      <c r="E6" s="7" t="s">
        <v>245</v>
      </c>
      <c r="F6" s="7" t="s">
        <v>71</v>
      </c>
      <c r="G6" s="18" t="s">
        <v>113</v>
      </c>
      <c r="H6" s="18" t="s">
        <v>72</v>
      </c>
      <c r="I6" s="23" t="s">
        <v>114</v>
      </c>
      <c r="J6" s="8"/>
      <c r="K6" s="8" t="str">
        <f>"70,0"</f>
        <v>70,0</v>
      </c>
      <c r="L6" s="8" t="str">
        <f>"71,5190"</f>
        <v>71,5190</v>
      </c>
      <c r="M6" s="7" t="s">
        <v>85</v>
      </c>
    </row>
    <row r="7" spans="1:13">
      <c r="B7" s="5" t="s">
        <v>54</v>
      </c>
    </row>
    <row r="8" spans="1:13" ht="16">
      <c r="A8" s="50" t="s">
        <v>80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53</v>
      </c>
      <c r="B9" s="7" t="s">
        <v>92</v>
      </c>
      <c r="C9" s="7" t="s">
        <v>93</v>
      </c>
      <c r="D9" s="7" t="s">
        <v>94</v>
      </c>
      <c r="E9" s="7" t="s">
        <v>248</v>
      </c>
      <c r="F9" s="7" t="s">
        <v>15</v>
      </c>
      <c r="G9" s="18" t="s">
        <v>72</v>
      </c>
      <c r="H9" s="8"/>
      <c r="I9" s="8"/>
      <c r="J9" s="8"/>
      <c r="K9" s="8" t="str">
        <f>"70,0"</f>
        <v>70,0</v>
      </c>
      <c r="L9" s="8" t="str">
        <f>"94,9309"</f>
        <v>94,9309</v>
      </c>
      <c r="M9" s="7" t="s">
        <v>209</v>
      </c>
    </row>
    <row r="10" spans="1:13">
      <c r="B10" s="5" t="s">
        <v>54</v>
      </c>
    </row>
    <row r="11" spans="1:13" ht="16">
      <c r="A11" s="50" t="s">
        <v>115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53</v>
      </c>
      <c r="B12" s="7" t="s">
        <v>116</v>
      </c>
      <c r="C12" s="7" t="s">
        <v>117</v>
      </c>
      <c r="D12" s="7" t="s">
        <v>118</v>
      </c>
      <c r="E12" s="7" t="s">
        <v>244</v>
      </c>
      <c r="F12" s="7" t="s">
        <v>71</v>
      </c>
      <c r="G12" s="18" t="s">
        <v>20</v>
      </c>
      <c r="H12" s="18" t="s">
        <v>119</v>
      </c>
      <c r="I12" s="23" t="s">
        <v>90</v>
      </c>
      <c r="J12" s="8"/>
      <c r="K12" s="8" t="str">
        <f>"165,0"</f>
        <v>165,0</v>
      </c>
      <c r="L12" s="8" t="str">
        <f>"117,5790"</f>
        <v>117,5790</v>
      </c>
      <c r="M12" s="7"/>
    </row>
    <row r="13" spans="1:13">
      <c r="B13" s="5" t="s">
        <v>54</v>
      </c>
    </row>
    <row r="14" spans="1:13" ht="16">
      <c r="A14" s="50" t="s">
        <v>104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10" t="s">
        <v>53</v>
      </c>
      <c r="B15" s="9" t="s">
        <v>120</v>
      </c>
      <c r="C15" s="9" t="s">
        <v>121</v>
      </c>
      <c r="D15" s="9" t="s">
        <v>122</v>
      </c>
      <c r="E15" s="9" t="s">
        <v>244</v>
      </c>
      <c r="F15" s="9" t="s">
        <v>15</v>
      </c>
      <c r="G15" s="20" t="s">
        <v>119</v>
      </c>
      <c r="H15" s="20" t="s">
        <v>119</v>
      </c>
      <c r="I15" s="19" t="s">
        <v>28</v>
      </c>
      <c r="J15" s="10"/>
      <c r="K15" s="10" t="str">
        <f>"170,0"</f>
        <v>170,0</v>
      </c>
      <c r="L15" s="10" t="str">
        <f>"109,2080"</f>
        <v>109,2080</v>
      </c>
      <c r="M15" s="9" t="s">
        <v>240</v>
      </c>
    </row>
    <row r="16" spans="1:13">
      <c r="A16" s="12" t="s">
        <v>137</v>
      </c>
      <c r="B16" s="11" t="s">
        <v>105</v>
      </c>
      <c r="C16" s="11" t="s">
        <v>106</v>
      </c>
      <c r="D16" s="11" t="s">
        <v>107</v>
      </c>
      <c r="E16" s="11" t="s">
        <v>244</v>
      </c>
      <c r="F16" s="11" t="s">
        <v>71</v>
      </c>
      <c r="G16" s="21" t="s">
        <v>40</v>
      </c>
      <c r="H16" s="21" t="s">
        <v>19</v>
      </c>
      <c r="I16" s="21" t="s">
        <v>20</v>
      </c>
      <c r="J16" s="12"/>
      <c r="K16" s="12" t="str">
        <f>"155,0"</f>
        <v>155,0</v>
      </c>
      <c r="L16" s="12" t="str">
        <f>"99,6340"</f>
        <v>99,6340</v>
      </c>
      <c r="M16" s="11"/>
    </row>
    <row r="17" spans="1:13">
      <c r="B17" s="5" t="s">
        <v>54</v>
      </c>
    </row>
    <row r="18" spans="1:13" ht="16">
      <c r="A18" s="50" t="s">
        <v>11</v>
      </c>
      <c r="B18" s="50"/>
      <c r="C18" s="51"/>
      <c r="D18" s="51"/>
      <c r="E18" s="51"/>
      <c r="F18" s="51"/>
      <c r="G18" s="51"/>
      <c r="H18" s="51"/>
      <c r="I18" s="51"/>
      <c r="J18" s="51"/>
    </row>
    <row r="19" spans="1:13">
      <c r="A19" s="8" t="s">
        <v>53</v>
      </c>
      <c r="B19" s="7" t="s">
        <v>123</v>
      </c>
      <c r="C19" s="7" t="s">
        <v>124</v>
      </c>
      <c r="D19" s="7" t="s">
        <v>125</v>
      </c>
      <c r="E19" s="7" t="s">
        <v>245</v>
      </c>
      <c r="F19" s="7" t="s">
        <v>15</v>
      </c>
      <c r="G19" s="18" t="s">
        <v>33</v>
      </c>
      <c r="H19" s="18" t="s">
        <v>38</v>
      </c>
      <c r="I19" s="18" t="s">
        <v>126</v>
      </c>
      <c r="J19" s="8"/>
      <c r="K19" s="8" t="str">
        <f>"135,0"</f>
        <v>135,0</v>
      </c>
      <c r="L19" s="8" t="str">
        <f>"91,5274"</f>
        <v>91,5274</v>
      </c>
      <c r="M19" s="7"/>
    </row>
    <row r="20" spans="1:13">
      <c r="B20" s="5" t="s">
        <v>54</v>
      </c>
    </row>
    <row r="21" spans="1:13" ht="16">
      <c r="A21" s="50" t="s">
        <v>127</v>
      </c>
      <c r="B21" s="50"/>
      <c r="C21" s="51"/>
      <c r="D21" s="51"/>
      <c r="E21" s="51"/>
      <c r="F21" s="51"/>
      <c r="G21" s="51"/>
      <c r="H21" s="51"/>
      <c r="I21" s="51"/>
      <c r="J21" s="51"/>
    </row>
    <row r="22" spans="1:13">
      <c r="A22" s="8" t="s">
        <v>53</v>
      </c>
      <c r="B22" s="7" t="s">
        <v>128</v>
      </c>
      <c r="C22" s="7" t="s">
        <v>129</v>
      </c>
      <c r="D22" s="7" t="s">
        <v>130</v>
      </c>
      <c r="E22" s="7" t="s">
        <v>244</v>
      </c>
      <c r="F22" s="7" t="s">
        <v>219</v>
      </c>
      <c r="G22" s="18" t="s">
        <v>131</v>
      </c>
      <c r="H22" s="18" t="s">
        <v>34</v>
      </c>
      <c r="I22" s="18" t="s">
        <v>18</v>
      </c>
      <c r="J22" s="8"/>
      <c r="K22" s="8" t="str">
        <f>"215,0"</f>
        <v>215,0</v>
      </c>
      <c r="L22" s="8" t="str">
        <f>"120,7870"</f>
        <v>120,7870</v>
      </c>
      <c r="M22" s="7"/>
    </row>
    <row r="23" spans="1:13">
      <c r="B23" s="5" t="s">
        <v>54</v>
      </c>
    </row>
    <row r="24" spans="1:13">
      <c r="B24" s="5" t="s">
        <v>54</v>
      </c>
    </row>
    <row r="25" spans="1:13">
      <c r="B25" s="5" t="s">
        <v>54</v>
      </c>
    </row>
    <row r="26" spans="1:13" ht="18">
      <c r="B26" s="13" t="s">
        <v>44</v>
      </c>
      <c r="C26" s="13"/>
      <c r="F26" s="3"/>
    </row>
    <row r="27" spans="1:13" ht="16">
      <c r="B27" s="14" t="s">
        <v>45</v>
      </c>
      <c r="C27" s="14"/>
      <c r="F27" s="3"/>
    </row>
    <row r="28" spans="1:13" ht="14">
      <c r="B28" s="15"/>
      <c r="C28" s="16" t="s">
        <v>51</v>
      </c>
      <c r="F28" s="3"/>
    </row>
    <row r="29" spans="1:13" ht="14">
      <c r="B29" s="17" t="s">
        <v>47</v>
      </c>
      <c r="C29" s="17" t="s">
        <v>48</v>
      </c>
      <c r="D29" s="17" t="s">
        <v>234</v>
      </c>
      <c r="E29" s="17" t="s">
        <v>108</v>
      </c>
      <c r="F29" s="17" t="s">
        <v>49</v>
      </c>
    </row>
    <row r="30" spans="1:13">
      <c r="B30" s="5" t="s">
        <v>128</v>
      </c>
      <c r="C30" s="5" t="s">
        <v>51</v>
      </c>
      <c r="D30" s="6" t="s">
        <v>132</v>
      </c>
      <c r="E30" s="6" t="s">
        <v>18</v>
      </c>
      <c r="F30" s="6" t="s">
        <v>133</v>
      </c>
    </row>
    <row r="31" spans="1:13">
      <c r="B31" s="5" t="s">
        <v>116</v>
      </c>
      <c r="C31" s="5" t="s">
        <v>51</v>
      </c>
      <c r="D31" s="6" t="s">
        <v>134</v>
      </c>
      <c r="E31" s="6" t="s">
        <v>119</v>
      </c>
      <c r="F31" s="6" t="s">
        <v>135</v>
      </c>
    </row>
    <row r="32" spans="1:13">
      <c r="B32" s="5" t="s">
        <v>120</v>
      </c>
      <c r="C32" s="5" t="s">
        <v>51</v>
      </c>
      <c r="D32" s="6" t="s">
        <v>110</v>
      </c>
      <c r="E32" s="6" t="s">
        <v>28</v>
      </c>
      <c r="F32" s="6" t="s">
        <v>136</v>
      </c>
    </row>
  </sheetData>
  <mergeCells count="17">
    <mergeCell ref="A21:J21"/>
    <mergeCell ref="A5:J5"/>
    <mergeCell ref="A8:J8"/>
    <mergeCell ref="A11:J11"/>
    <mergeCell ref="A14:J14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37" t="s">
        <v>226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67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138</v>
      </c>
      <c r="C6" s="7" t="s">
        <v>139</v>
      </c>
      <c r="D6" s="7" t="s">
        <v>140</v>
      </c>
      <c r="E6" s="7" t="s">
        <v>244</v>
      </c>
      <c r="F6" s="7" t="s">
        <v>71</v>
      </c>
      <c r="G6" s="23" t="s">
        <v>153</v>
      </c>
      <c r="H6" s="18" t="s">
        <v>113</v>
      </c>
      <c r="I6" s="23" t="s">
        <v>72</v>
      </c>
      <c r="J6" s="8"/>
      <c r="K6" s="8" t="str">
        <f>"67,5"</f>
        <v>67,5</v>
      </c>
      <c r="L6" s="8" t="str">
        <f>"73,1970"</f>
        <v>73,1970</v>
      </c>
      <c r="M6" s="7" t="s">
        <v>144</v>
      </c>
    </row>
    <row r="7" spans="1:13">
      <c r="B7" s="5" t="s">
        <v>54</v>
      </c>
    </row>
    <row r="8" spans="1:13" ht="16">
      <c r="A8" s="50" t="s">
        <v>104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53</v>
      </c>
      <c r="B9" s="7" t="s">
        <v>192</v>
      </c>
      <c r="C9" s="7" t="s">
        <v>193</v>
      </c>
      <c r="D9" s="7" t="s">
        <v>194</v>
      </c>
      <c r="E9" s="7" t="s">
        <v>244</v>
      </c>
      <c r="F9" s="7" t="s">
        <v>71</v>
      </c>
      <c r="G9" s="18" t="s">
        <v>30</v>
      </c>
      <c r="H9" s="23" t="s">
        <v>34</v>
      </c>
      <c r="I9" s="23" t="s">
        <v>195</v>
      </c>
      <c r="J9" s="8"/>
      <c r="K9" s="8" t="str">
        <f>"190,0"</f>
        <v>190,0</v>
      </c>
      <c r="L9" s="8" t="str">
        <f>"117,5055"</f>
        <v>117,5055</v>
      </c>
      <c r="M9" s="7"/>
    </row>
    <row r="10" spans="1:13">
      <c r="B10" s="5" t="s">
        <v>54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37" t="s">
        <v>229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80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81</v>
      </c>
      <c r="C6" s="7" t="s">
        <v>82</v>
      </c>
      <c r="D6" s="7" t="s">
        <v>83</v>
      </c>
      <c r="E6" s="7" t="s">
        <v>244</v>
      </c>
      <c r="F6" s="7" t="s">
        <v>71</v>
      </c>
      <c r="G6" s="18" t="s">
        <v>65</v>
      </c>
      <c r="H6" s="18" t="s">
        <v>84</v>
      </c>
      <c r="I6" s="23" t="s">
        <v>32</v>
      </c>
      <c r="J6" s="8"/>
      <c r="K6" s="8" t="str">
        <f>"110,0"</f>
        <v>110,0</v>
      </c>
      <c r="L6" s="8" t="str">
        <f>"99,0825"</f>
        <v>99,0825</v>
      </c>
      <c r="M6" s="7" t="s">
        <v>85</v>
      </c>
    </row>
    <row r="7" spans="1:13">
      <c r="B7" s="5" t="s">
        <v>54</v>
      </c>
    </row>
    <row r="8" spans="1:13" ht="16">
      <c r="A8" s="50" t="s">
        <v>80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10" t="s">
        <v>79</v>
      </c>
      <c r="B9" s="9" t="s">
        <v>86</v>
      </c>
      <c r="C9" s="9" t="s">
        <v>87</v>
      </c>
      <c r="D9" s="9" t="s">
        <v>88</v>
      </c>
      <c r="E9" s="9" t="s">
        <v>250</v>
      </c>
      <c r="F9" s="9" t="s">
        <v>89</v>
      </c>
      <c r="G9" s="20" t="s">
        <v>90</v>
      </c>
      <c r="H9" s="20" t="s">
        <v>90</v>
      </c>
      <c r="I9" s="20" t="s">
        <v>90</v>
      </c>
      <c r="J9" s="10"/>
      <c r="K9" s="10" t="str">
        <f>"0.00"</f>
        <v>0.00</v>
      </c>
      <c r="L9" s="10" t="str">
        <f>"0,0000"</f>
        <v>0,0000</v>
      </c>
      <c r="M9" s="9" t="s">
        <v>91</v>
      </c>
    </row>
    <row r="10" spans="1:13">
      <c r="A10" s="12" t="s">
        <v>53</v>
      </c>
      <c r="B10" s="11" t="s">
        <v>92</v>
      </c>
      <c r="C10" s="11" t="s">
        <v>93</v>
      </c>
      <c r="D10" s="11" t="s">
        <v>94</v>
      </c>
      <c r="E10" s="11" t="s">
        <v>248</v>
      </c>
      <c r="F10" s="11" t="s">
        <v>15</v>
      </c>
      <c r="G10" s="21" t="s">
        <v>61</v>
      </c>
      <c r="H10" s="21" t="s">
        <v>64</v>
      </c>
      <c r="I10" s="22" t="s">
        <v>65</v>
      </c>
      <c r="J10" s="12"/>
      <c r="K10" s="12" t="str">
        <f>"95,0"</f>
        <v>95,0</v>
      </c>
      <c r="L10" s="12" t="str">
        <f>"120,8971"</f>
        <v>120,8971</v>
      </c>
      <c r="M10" s="11" t="s">
        <v>209</v>
      </c>
    </row>
    <row r="11" spans="1:13">
      <c r="B11" s="5" t="s">
        <v>54</v>
      </c>
    </row>
    <row r="12" spans="1:13" ht="16">
      <c r="A12" s="50" t="s">
        <v>95</v>
      </c>
      <c r="B12" s="50"/>
      <c r="C12" s="51"/>
      <c r="D12" s="51"/>
      <c r="E12" s="51"/>
      <c r="F12" s="51"/>
      <c r="G12" s="51"/>
      <c r="H12" s="51"/>
      <c r="I12" s="51"/>
      <c r="J12" s="51"/>
    </row>
    <row r="13" spans="1:13">
      <c r="A13" s="10" t="s">
        <v>53</v>
      </c>
      <c r="B13" s="9" t="s">
        <v>96</v>
      </c>
      <c r="C13" s="9" t="s">
        <v>97</v>
      </c>
      <c r="D13" s="9" t="s">
        <v>98</v>
      </c>
      <c r="E13" s="9" t="s">
        <v>244</v>
      </c>
      <c r="F13" s="9" t="s">
        <v>71</v>
      </c>
      <c r="G13" s="20" t="s">
        <v>28</v>
      </c>
      <c r="H13" s="19" t="s">
        <v>28</v>
      </c>
      <c r="I13" s="19" t="s">
        <v>29</v>
      </c>
      <c r="J13" s="10"/>
      <c r="K13" s="10" t="str">
        <f>"180,0"</f>
        <v>180,0</v>
      </c>
      <c r="L13" s="10" t="str">
        <f>"117,1440"</f>
        <v>117,1440</v>
      </c>
      <c r="M13" s="9" t="s">
        <v>99</v>
      </c>
    </row>
    <row r="14" spans="1:13">
      <c r="A14" s="12" t="s">
        <v>53</v>
      </c>
      <c r="B14" s="11" t="s">
        <v>100</v>
      </c>
      <c r="C14" s="11" t="s">
        <v>101</v>
      </c>
      <c r="D14" s="11" t="s">
        <v>102</v>
      </c>
      <c r="E14" s="11" t="s">
        <v>245</v>
      </c>
      <c r="F14" s="11" t="s">
        <v>103</v>
      </c>
      <c r="G14" s="21" t="s">
        <v>29</v>
      </c>
      <c r="H14" s="21" t="s">
        <v>16</v>
      </c>
      <c r="I14" s="22" t="s">
        <v>17</v>
      </c>
      <c r="J14" s="12"/>
      <c r="K14" s="12" t="str">
        <f>"200,0"</f>
        <v>200,0</v>
      </c>
      <c r="L14" s="12" t="str">
        <f>"137,1128"</f>
        <v>137,1128</v>
      </c>
      <c r="M14" s="11"/>
    </row>
    <row r="15" spans="1:13">
      <c r="B15" s="5" t="s">
        <v>54</v>
      </c>
    </row>
    <row r="16" spans="1:13" ht="16">
      <c r="A16" s="50" t="s">
        <v>104</v>
      </c>
      <c r="B16" s="50"/>
      <c r="C16" s="51"/>
      <c r="D16" s="51"/>
      <c r="E16" s="51"/>
      <c r="F16" s="51"/>
      <c r="G16" s="51"/>
      <c r="H16" s="51"/>
      <c r="I16" s="51"/>
      <c r="J16" s="51"/>
    </row>
    <row r="17" spans="1:13">
      <c r="A17" s="8" t="s">
        <v>53</v>
      </c>
      <c r="B17" s="7" t="s">
        <v>105</v>
      </c>
      <c r="C17" s="7" t="s">
        <v>106</v>
      </c>
      <c r="D17" s="7" t="s">
        <v>107</v>
      </c>
      <c r="E17" s="7" t="s">
        <v>244</v>
      </c>
      <c r="F17" s="7" t="s">
        <v>71</v>
      </c>
      <c r="G17" s="23" t="s">
        <v>16</v>
      </c>
      <c r="H17" s="18" t="s">
        <v>17</v>
      </c>
      <c r="I17" s="23" t="s">
        <v>41</v>
      </c>
      <c r="J17" s="8"/>
      <c r="K17" s="8" t="str">
        <f>"210,0"</f>
        <v>210,0</v>
      </c>
      <c r="L17" s="8" t="str">
        <f>"129,4545"</f>
        <v>129,4545</v>
      </c>
      <c r="M17" s="7"/>
    </row>
    <row r="18" spans="1:13">
      <c r="B18" s="5" t="s">
        <v>54</v>
      </c>
    </row>
  </sheetData>
  <mergeCells count="15">
    <mergeCell ref="A8:J8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2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37" t="s">
        <v>221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242</v>
      </c>
      <c r="B3" s="52" t="s">
        <v>0</v>
      </c>
      <c r="C3" s="47" t="s">
        <v>247</v>
      </c>
      <c r="D3" s="47" t="s">
        <v>7</v>
      </c>
      <c r="E3" s="49" t="s">
        <v>243</v>
      </c>
      <c r="F3" s="49" t="s">
        <v>6</v>
      </c>
      <c r="G3" s="49" t="s">
        <v>9</v>
      </c>
      <c r="H3" s="49"/>
      <c r="I3" s="49"/>
      <c r="J3" s="49"/>
      <c r="K3" s="49" t="s">
        <v>111</v>
      </c>
      <c r="L3" s="49" t="s">
        <v>3</v>
      </c>
      <c r="M3" s="33" t="s">
        <v>2</v>
      </c>
    </row>
    <row r="4" spans="1:13" s="1" customFormat="1" ht="21" customHeight="1" thickBot="1">
      <c r="A4" s="46"/>
      <c r="B4" s="53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34"/>
    </row>
    <row r="5" spans="1:13" ht="16">
      <c r="A5" s="35" t="s">
        <v>55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8" t="s">
        <v>53</v>
      </c>
      <c r="B6" s="7" t="s">
        <v>210</v>
      </c>
      <c r="C6" s="7" t="s">
        <v>211</v>
      </c>
      <c r="D6" s="7" t="s">
        <v>212</v>
      </c>
      <c r="E6" s="7" t="s">
        <v>244</v>
      </c>
      <c r="F6" s="7" t="s">
        <v>71</v>
      </c>
      <c r="G6" s="18" t="s">
        <v>213</v>
      </c>
      <c r="H6" s="18" t="s">
        <v>214</v>
      </c>
      <c r="I6" s="18" t="s">
        <v>208</v>
      </c>
      <c r="J6" s="8"/>
      <c r="K6" s="8" t="str">
        <f>"25,0"</f>
        <v>25,0</v>
      </c>
      <c r="L6" s="8" t="str">
        <f>"29,0550"</f>
        <v>29,0550</v>
      </c>
      <c r="M6" s="7" t="s">
        <v>144</v>
      </c>
    </row>
    <row r="7" spans="1:13">
      <c r="B7" s="5" t="s">
        <v>54</v>
      </c>
    </row>
    <row r="8" spans="1:13" ht="16">
      <c r="A8" s="50" t="s">
        <v>67</v>
      </c>
      <c r="B8" s="50"/>
      <c r="C8" s="51"/>
      <c r="D8" s="51"/>
      <c r="E8" s="51"/>
      <c r="F8" s="51"/>
      <c r="G8" s="51"/>
      <c r="H8" s="51"/>
      <c r="I8" s="51"/>
      <c r="J8" s="51"/>
    </row>
    <row r="9" spans="1:13">
      <c r="A9" s="8" t="s">
        <v>53</v>
      </c>
      <c r="B9" s="7" t="s">
        <v>215</v>
      </c>
      <c r="C9" s="7" t="s">
        <v>216</v>
      </c>
      <c r="D9" s="7" t="s">
        <v>217</v>
      </c>
      <c r="E9" s="7" t="s">
        <v>245</v>
      </c>
      <c r="F9" s="7" t="s">
        <v>89</v>
      </c>
      <c r="G9" s="23" t="s">
        <v>142</v>
      </c>
      <c r="H9" s="18" t="s">
        <v>218</v>
      </c>
      <c r="I9" s="23" t="s">
        <v>148</v>
      </c>
      <c r="J9" s="8"/>
      <c r="K9" s="8" t="str">
        <f>"57,5"</f>
        <v>57,5</v>
      </c>
      <c r="L9" s="8" t="str">
        <f>"63,6068"</f>
        <v>63,6068</v>
      </c>
      <c r="M9" s="7" t="s">
        <v>232</v>
      </c>
    </row>
    <row r="10" spans="1:13">
      <c r="B10" s="5" t="s">
        <v>54</v>
      </c>
    </row>
    <row r="11" spans="1:13" ht="16">
      <c r="A11" s="50" t="s">
        <v>80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3">
      <c r="A12" s="8" t="s">
        <v>53</v>
      </c>
      <c r="B12" s="7" t="s">
        <v>86</v>
      </c>
      <c r="C12" s="7" t="s">
        <v>87</v>
      </c>
      <c r="D12" s="7" t="s">
        <v>88</v>
      </c>
      <c r="E12" s="7" t="s">
        <v>250</v>
      </c>
      <c r="F12" s="7" t="s">
        <v>89</v>
      </c>
      <c r="G12" s="18" t="s">
        <v>32</v>
      </c>
      <c r="H12" s="23" t="s">
        <v>33</v>
      </c>
      <c r="I12" s="23" t="s">
        <v>33</v>
      </c>
      <c r="J12" s="8"/>
      <c r="K12" s="8" t="str">
        <f>"120,0"</f>
        <v>120,0</v>
      </c>
      <c r="L12" s="8" t="str">
        <f>"104,6263"</f>
        <v>104,6263</v>
      </c>
      <c r="M12" s="7" t="s">
        <v>91</v>
      </c>
    </row>
    <row r="13" spans="1:13">
      <c r="B13" s="5" t="s">
        <v>54</v>
      </c>
    </row>
    <row r="14" spans="1:13" ht="16">
      <c r="A14" s="50" t="s">
        <v>127</v>
      </c>
      <c r="B14" s="50"/>
      <c r="C14" s="51"/>
      <c r="D14" s="51"/>
      <c r="E14" s="51"/>
      <c r="F14" s="51"/>
      <c r="G14" s="51"/>
      <c r="H14" s="51"/>
      <c r="I14" s="51"/>
      <c r="J14" s="51"/>
    </row>
    <row r="15" spans="1:13">
      <c r="A15" s="8" t="s">
        <v>53</v>
      </c>
      <c r="B15" s="7" t="s">
        <v>128</v>
      </c>
      <c r="C15" s="7" t="s">
        <v>129</v>
      </c>
      <c r="D15" s="7" t="s">
        <v>130</v>
      </c>
      <c r="E15" s="7" t="s">
        <v>244</v>
      </c>
      <c r="F15" s="7" t="s">
        <v>219</v>
      </c>
      <c r="G15" s="18" t="s">
        <v>131</v>
      </c>
      <c r="H15" s="18" t="s">
        <v>34</v>
      </c>
      <c r="I15" s="18" t="s">
        <v>18</v>
      </c>
      <c r="J15" s="8"/>
      <c r="K15" s="8" t="str">
        <f>"215,0"</f>
        <v>215,0</v>
      </c>
      <c r="L15" s="8" t="str">
        <f>"115,0916"</f>
        <v>115,0916</v>
      </c>
      <c r="M15" s="7"/>
    </row>
    <row r="16" spans="1:13">
      <c r="B16" s="5" t="s">
        <v>54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Жим СФО</vt:lpstr>
      <vt:lpstr>WRPF Тяга без экипировки ДК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2022-03-16T13:25:52Z</dcterms:modified>
</cp:coreProperties>
</file>