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C7590A6A-55AD-7F44-ADBC-811D867D3CF8}" xr6:coauthVersionLast="45" xr6:coauthVersionMax="45" xr10:uidLastSave="{00000000-0000-0000-0000-000000000000}"/>
  <bookViews>
    <workbookView xWindow="480" yWindow="460" windowWidth="28320" windowHeight="15860" activeTab="1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1" i="7" l="1"/>
  <c r="K41" i="7"/>
  <c r="L40" i="7"/>
  <c r="K40" i="7"/>
  <c r="L37" i="7"/>
  <c r="K37" i="7"/>
  <c r="L36" i="7"/>
  <c r="K36" i="7"/>
  <c r="L35" i="7"/>
  <c r="K35" i="7"/>
  <c r="L32" i="7"/>
  <c r="K32" i="7"/>
  <c r="L31" i="7"/>
  <c r="K31" i="7"/>
  <c r="L30" i="7"/>
  <c r="K30" i="7"/>
  <c r="L29" i="7"/>
  <c r="K29" i="7"/>
  <c r="L26" i="7"/>
  <c r="L23" i="7"/>
  <c r="K23" i="7"/>
  <c r="L22" i="7"/>
  <c r="K22" i="7"/>
  <c r="L19" i="7"/>
  <c r="K19" i="7"/>
  <c r="L18" i="7"/>
  <c r="K18" i="7"/>
  <c r="L15" i="7"/>
  <c r="K15" i="7"/>
  <c r="L12" i="7"/>
  <c r="K12" i="7"/>
  <c r="L9" i="7"/>
  <c r="K9" i="7"/>
  <c r="L6" i="7"/>
  <c r="K6" i="7"/>
  <c r="L70" i="6"/>
  <c r="L69" i="6"/>
  <c r="L66" i="6"/>
  <c r="K66" i="6"/>
  <c r="L65" i="6"/>
  <c r="K65" i="6"/>
  <c r="L64" i="6"/>
  <c r="K64" i="6"/>
  <c r="L63" i="6"/>
  <c r="K63" i="6"/>
  <c r="L62" i="6"/>
  <c r="K62" i="6"/>
  <c r="L59" i="6"/>
  <c r="K59" i="6"/>
  <c r="L58" i="6"/>
  <c r="K58" i="6"/>
  <c r="L57" i="6"/>
  <c r="K57" i="6"/>
  <c r="L56" i="6"/>
  <c r="K56" i="6"/>
  <c r="L53" i="6"/>
  <c r="K53" i="6"/>
  <c r="L52" i="6"/>
  <c r="K52" i="6"/>
  <c r="L51" i="6"/>
  <c r="K51" i="6"/>
  <c r="L50" i="6"/>
  <c r="K50" i="6"/>
  <c r="L49" i="6"/>
  <c r="K49" i="6"/>
  <c r="L48" i="6"/>
  <c r="K48" i="6"/>
  <c r="L45" i="6"/>
  <c r="K45" i="6"/>
  <c r="L44" i="6"/>
  <c r="K44" i="6"/>
  <c r="L43" i="6"/>
  <c r="K43" i="6"/>
  <c r="L42" i="6"/>
  <c r="K42" i="6"/>
  <c r="L41" i="6"/>
  <c r="K41" i="6"/>
  <c r="L40" i="6"/>
  <c r="K40" i="6"/>
  <c r="L39" i="6"/>
  <c r="K39" i="6"/>
  <c r="L36" i="6"/>
  <c r="K36" i="6"/>
  <c r="L35" i="6"/>
  <c r="K35" i="6"/>
  <c r="L34" i="6"/>
  <c r="K34" i="6"/>
  <c r="L33" i="6"/>
  <c r="K33" i="6"/>
  <c r="L30" i="6"/>
  <c r="K30" i="6"/>
  <c r="L27" i="6"/>
  <c r="K27" i="6"/>
  <c r="L24" i="6"/>
  <c r="K24" i="6"/>
  <c r="L21" i="6"/>
  <c r="K21" i="6"/>
  <c r="L20" i="6"/>
  <c r="K20" i="6"/>
  <c r="L19" i="6"/>
  <c r="K19" i="6"/>
  <c r="L16" i="6"/>
  <c r="L15" i="6"/>
  <c r="K15" i="6"/>
  <c r="L14" i="6"/>
  <c r="K14" i="6"/>
  <c r="L13" i="6"/>
  <c r="K13" i="6"/>
  <c r="L12" i="6"/>
  <c r="K12" i="6"/>
  <c r="L9" i="6"/>
  <c r="K9" i="6"/>
  <c r="L6" i="6"/>
  <c r="K6" i="6"/>
  <c r="T59" i="5"/>
  <c r="S59" i="5"/>
  <c r="T58" i="5"/>
  <c r="S58" i="5"/>
  <c r="T55" i="5"/>
  <c r="S55" i="5"/>
  <c r="T52" i="5"/>
  <c r="S52" i="5"/>
  <c r="T51" i="5"/>
  <c r="S51" i="5"/>
  <c r="T50" i="5"/>
  <c r="S50" i="5"/>
  <c r="T47" i="5"/>
  <c r="S47" i="5"/>
  <c r="T46" i="5"/>
  <c r="S46" i="5"/>
  <c r="T45" i="5"/>
  <c r="S45" i="5"/>
  <c r="T42" i="5"/>
  <c r="S42" i="5"/>
  <c r="T41" i="5"/>
  <c r="S41" i="5"/>
  <c r="T38" i="5"/>
  <c r="T37" i="5"/>
  <c r="S37" i="5"/>
  <c r="T34" i="5"/>
  <c r="S34" i="5"/>
  <c r="T31" i="5"/>
  <c r="S31" i="5"/>
  <c r="T28" i="5"/>
  <c r="S28" i="5"/>
  <c r="T25" i="5"/>
  <c r="S25" i="5"/>
  <c r="T24" i="5"/>
  <c r="S24" i="5"/>
  <c r="T21" i="5"/>
  <c r="S21" i="5"/>
  <c r="T20" i="5"/>
  <c r="S20" i="5"/>
  <c r="T17" i="5"/>
  <c r="S17" i="5"/>
  <c r="T16" i="5"/>
  <c r="S16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<sst xmlns="http://schemas.openxmlformats.org/spreadsheetml/2006/main" count="1316" uniqueCount="401">
  <si>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</si>
  <si>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</si>
  <si>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</si>
  <si>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</si>
  <si>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</si>
  <si>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</si>
  <si>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</si>
  <si>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</si>
  <si>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</si>
  <si>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</si>
  <si>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</si>
  <si>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Зайникаева Ксения</t>
  </si>
  <si>
    <t>Девушки 17-19 (06.02.2004)/18</t>
  </si>
  <si>
    <t>48,40</t>
  </si>
  <si>
    <t xml:space="preserve">Новоалтайск/Алтайский край </t>
  </si>
  <si>
    <t>65,0</t>
  </si>
  <si>
    <t>72,5</t>
  </si>
  <si>
    <t>85,0</t>
  </si>
  <si>
    <t>42,5</t>
  </si>
  <si>
    <t>47,5</t>
  </si>
  <si>
    <t>90,0</t>
  </si>
  <si>
    <t>97,5</t>
  </si>
  <si>
    <t>102,5</t>
  </si>
  <si>
    <t xml:space="preserve">Ефимов А. </t>
  </si>
  <si>
    <t>ВЕСОВАЯ КАТЕГОРИЯ   56</t>
  </si>
  <si>
    <t>Новикова Елизавета</t>
  </si>
  <si>
    <t>Девушки 17-19 (13.09.2004)/17</t>
  </si>
  <si>
    <t>55,50</t>
  </si>
  <si>
    <t>60,0</t>
  </si>
  <si>
    <t>70,0</t>
  </si>
  <si>
    <t>37,5</t>
  </si>
  <si>
    <t>40,0</t>
  </si>
  <si>
    <t>80,0</t>
  </si>
  <si>
    <t xml:space="preserve">Гвоздиков Ю. </t>
  </si>
  <si>
    <t>ВЕСОВАЯ КАТЕГОРИЯ   60</t>
  </si>
  <si>
    <t>Лопатина Валерия</t>
  </si>
  <si>
    <t>Юниорки (19.04.1999)/22</t>
  </si>
  <si>
    <t>59,90</t>
  </si>
  <si>
    <t xml:space="preserve">Барнаул/Алтайский край </t>
  </si>
  <si>
    <t>95,0</t>
  </si>
  <si>
    <t>100,0</t>
  </si>
  <si>
    <t>55,0</t>
  </si>
  <si>
    <t>110,0</t>
  </si>
  <si>
    <t>115,0</t>
  </si>
  <si>
    <t>Шульгина Карина</t>
  </si>
  <si>
    <t>Открытая (19.05.1995)/26</t>
  </si>
  <si>
    <t>58,70</t>
  </si>
  <si>
    <t>105,0</t>
  </si>
  <si>
    <t>ВЕСОВАЯ КАТЕГОРИЯ   67.5</t>
  </si>
  <si>
    <t>Волобуева Вера</t>
  </si>
  <si>
    <t>Открытая (23.03.1957)/64</t>
  </si>
  <si>
    <t>66,60</t>
  </si>
  <si>
    <t>120,0</t>
  </si>
  <si>
    <t>122,5</t>
  </si>
  <si>
    <t>125,0</t>
  </si>
  <si>
    <t>75,0</t>
  </si>
  <si>
    <t>130,0</t>
  </si>
  <si>
    <t>135,0</t>
  </si>
  <si>
    <t>140,0</t>
  </si>
  <si>
    <t>ВЕСОВАЯ КАТЕГОРИЯ   75</t>
  </si>
  <si>
    <t>Чудная Оксана</t>
  </si>
  <si>
    <t>Открытая (30.05.1977)/44</t>
  </si>
  <si>
    <t>74,00</t>
  </si>
  <si>
    <t xml:space="preserve">Новосибирск/Новосибирская область </t>
  </si>
  <si>
    <t>52,5</t>
  </si>
  <si>
    <t>57,5</t>
  </si>
  <si>
    <t>127,5</t>
  </si>
  <si>
    <t>137,5</t>
  </si>
  <si>
    <t>147,5</t>
  </si>
  <si>
    <t>Мастера 40-49 (30.05.1977)/44</t>
  </si>
  <si>
    <t>ВЕСОВАЯ КАТЕГОРИЯ   82.5</t>
  </si>
  <si>
    <t>Зотова Ирина</t>
  </si>
  <si>
    <t>Открытая (29.11.1973)/48</t>
  </si>
  <si>
    <t>79,90</t>
  </si>
  <si>
    <t>150,0</t>
  </si>
  <si>
    <t>160,0</t>
  </si>
  <si>
    <t>170,0</t>
  </si>
  <si>
    <t>180,0</t>
  </si>
  <si>
    <t xml:space="preserve">Ганш Е. </t>
  </si>
  <si>
    <t>Пантелеймонова Екатерина</t>
  </si>
  <si>
    <t>Открытая (22.09.1997)/24</t>
  </si>
  <si>
    <t>80,40</t>
  </si>
  <si>
    <t>45,0</t>
  </si>
  <si>
    <t>50,0</t>
  </si>
  <si>
    <t>92,5</t>
  </si>
  <si>
    <t>ВЕСОВАЯ КАТЕГОРИЯ   90</t>
  </si>
  <si>
    <t>Водяникова Оксана</t>
  </si>
  <si>
    <t>Открытая (29.02.1972)/49</t>
  </si>
  <si>
    <t>88,70</t>
  </si>
  <si>
    <t>67,5</t>
  </si>
  <si>
    <t>ВЕСОВАЯ КАТЕГОРИЯ   90+</t>
  </si>
  <si>
    <t>Горлова Юлия</t>
  </si>
  <si>
    <t>Открытая (11.07.1992)/29</t>
  </si>
  <si>
    <t>103,00</t>
  </si>
  <si>
    <t xml:space="preserve">Слюсарь В. </t>
  </si>
  <si>
    <t>Морозов Александр</t>
  </si>
  <si>
    <t>56,60</t>
  </si>
  <si>
    <t>112,5</t>
  </si>
  <si>
    <t xml:space="preserve">Морозов А. </t>
  </si>
  <si>
    <t>Будько Евгений</t>
  </si>
  <si>
    <t>Юниоры (03.09.1998)/23</t>
  </si>
  <si>
    <t>72,10</t>
  </si>
  <si>
    <t xml:space="preserve">Полосин С. </t>
  </si>
  <si>
    <t>Резниченко Сергей</t>
  </si>
  <si>
    <t>Открытая (14.08.1992)/29</t>
  </si>
  <si>
    <t>72,60</t>
  </si>
  <si>
    <t>82,5</t>
  </si>
  <si>
    <t>Воробьёв Станислав</t>
  </si>
  <si>
    <t>Юниоры (15.03.2000)/21</t>
  </si>
  <si>
    <t>76,30</t>
  </si>
  <si>
    <t>165,0</t>
  </si>
  <si>
    <t>190,0</t>
  </si>
  <si>
    <t>200,0</t>
  </si>
  <si>
    <t xml:space="preserve">Клюкин Д. </t>
  </si>
  <si>
    <t>Сакович Владислав</t>
  </si>
  <si>
    <t>Открытая (10.07.1995)/26</t>
  </si>
  <si>
    <t>82,50</t>
  </si>
  <si>
    <t>172,5</t>
  </si>
  <si>
    <t>142,5</t>
  </si>
  <si>
    <t>215,0</t>
  </si>
  <si>
    <t>230,0</t>
  </si>
  <si>
    <t>Постников Евгений</t>
  </si>
  <si>
    <t>Юноши 17-19 (13.02.2003)/19</t>
  </si>
  <si>
    <t>83,60</t>
  </si>
  <si>
    <t>155,0</t>
  </si>
  <si>
    <t>167,5</t>
  </si>
  <si>
    <t>177,5</t>
  </si>
  <si>
    <t>Мальцев Александр</t>
  </si>
  <si>
    <t>Открытая (27.09.1983)/38</t>
  </si>
  <si>
    <t>90,00</t>
  </si>
  <si>
    <t>220,0</t>
  </si>
  <si>
    <t>235,0</t>
  </si>
  <si>
    <t>240,0</t>
  </si>
  <si>
    <t>250,0</t>
  </si>
  <si>
    <t>262,5</t>
  </si>
  <si>
    <t>270,0</t>
  </si>
  <si>
    <t>Парамонов Александр</t>
  </si>
  <si>
    <t>Открытая (06.05.1985)/36</t>
  </si>
  <si>
    <t>86,10</t>
  </si>
  <si>
    <t>107,5</t>
  </si>
  <si>
    <t>ВЕСОВАЯ КАТЕГОРИЯ   100</t>
  </si>
  <si>
    <t>Лычагин Алексей</t>
  </si>
  <si>
    <t>Открытая (04.08.1983)/38</t>
  </si>
  <si>
    <t>95,60</t>
  </si>
  <si>
    <t>210,0</t>
  </si>
  <si>
    <t>157,5</t>
  </si>
  <si>
    <t>Датий Сергей</t>
  </si>
  <si>
    <t>Открытая (31.07.1983)/38</t>
  </si>
  <si>
    <t>97,80</t>
  </si>
  <si>
    <t>Бодорин Дмитрий</t>
  </si>
  <si>
    <t>Открытая (24.05.1989)/32</t>
  </si>
  <si>
    <t>93,80</t>
  </si>
  <si>
    <t>ВЕСОВАЯ КАТЕГОРИЯ   110</t>
  </si>
  <si>
    <t>Барышко Яков</t>
  </si>
  <si>
    <t>Юниоры (18.11.2001)/20</t>
  </si>
  <si>
    <t>109,90</t>
  </si>
  <si>
    <t>ВЕСОВАЯ КАТЕГОРИЯ   125</t>
  </si>
  <si>
    <t>Прокудин Антон</t>
  </si>
  <si>
    <t>Юниоры (17.02.2002)/20</t>
  </si>
  <si>
    <t>123,50</t>
  </si>
  <si>
    <t>145,0</t>
  </si>
  <si>
    <t>175,0</t>
  </si>
  <si>
    <t>Клюкин Дмитрий</t>
  </si>
  <si>
    <t>Открытая (27.01.1991)/31</t>
  </si>
  <si>
    <t>115,90</t>
  </si>
  <si>
    <t>277,5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</si>
  <si>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</si>
  <si>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</si>
  <si>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</si>
  <si>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</si>
  <si>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</si>
  <si>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</si>
  <si>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225,0</t>
  </si>
  <si>
    <t>56</t>
  </si>
  <si>
    <t xml:space="preserve">Юниоры </t>
  </si>
  <si>
    <t>60</t>
  </si>
  <si>
    <t xml:space="preserve">Открытая </t>
  </si>
  <si>
    <t>82.5</t>
  </si>
  <si>
    <t>435,0</t>
  </si>
  <si>
    <t>398,2860</t>
  </si>
  <si>
    <t>67.5</t>
  </si>
  <si>
    <t>340,0</t>
  </si>
  <si>
    <t>350,4040</t>
  </si>
  <si>
    <t>280,0</t>
  </si>
  <si>
    <t>317,5200</t>
  </si>
  <si>
    <t xml:space="preserve">Мастера </t>
  </si>
  <si>
    <t xml:space="preserve">Мастера 40-49 </t>
  </si>
  <si>
    <t>75</t>
  </si>
  <si>
    <t xml:space="preserve">Мужчины </t>
  </si>
  <si>
    <t>90</t>
  </si>
  <si>
    <t>465,0</t>
  </si>
  <si>
    <t>327,4530</t>
  </si>
  <si>
    <t>395,0</t>
  </si>
  <si>
    <t>289,5350</t>
  </si>
  <si>
    <t>125</t>
  </si>
  <si>
    <t>248,5155</t>
  </si>
  <si>
    <t>710,0</t>
  </si>
  <si>
    <t>453,2640</t>
  </si>
  <si>
    <t>100</t>
  </si>
  <si>
    <t>617,5</t>
  </si>
  <si>
    <t>383,0352</t>
  </si>
  <si>
    <t>657,5</t>
  </si>
  <si>
    <t>381,2843</t>
  </si>
  <si>
    <t>1</t>
  </si>
  <si>
    <t/>
  </si>
  <si>
    <t>2</t>
  </si>
  <si>
    <t>-</t>
  </si>
  <si>
    <t>3</t>
  </si>
  <si>
    <t>Месеча Людмила</t>
  </si>
  <si>
    <t>Открытая (20.05.1994)/27</t>
  </si>
  <si>
    <t>53,60</t>
  </si>
  <si>
    <t>Мусихина Екатерина</t>
  </si>
  <si>
    <t>Юниорки (11.10.2000)/21</t>
  </si>
  <si>
    <t>58,10</t>
  </si>
  <si>
    <t>Низамутдинова Дарья</t>
  </si>
  <si>
    <t>Юниорки (25.12.2002)/19</t>
  </si>
  <si>
    <t>65,10</t>
  </si>
  <si>
    <t>Юрьева Софья</t>
  </si>
  <si>
    <t>Открытая (06.11.2003)/18</t>
  </si>
  <si>
    <t>67,50</t>
  </si>
  <si>
    <t xml:space="preserve">Воробьев Э. </t>
  </si>
  <si>
    <t>Ускова Мария</t>
  </si>
  <si>
    <t>Открытая (12.08.1995)/26</t>
  </si>
  <si>
    <t>62,70</t>
  </si>
  <si>
    <t>Открытая (25.12.2002)/19</t>
  </si>
  <si>
    <t>Вишняк Анна</t>
  </si>
  <si>
    <t>Открытая (12.12.1984)/37</t>
  </si>
  <si>
    <t>60,10</t>
  </si>
  <si>
    <t>Массольд Оксана</t>
  </si>
  <si>
    <t>Открытая (27.06.1982)/39</t>
  </si>
  <si>
    <t>75,00</t>
  </si>
  <si>
    <t>62,5</t>
  </si>
  <si>
    <t>Павлова Екатерина</t>
  </si>
  <si>
    <t>Юниорки (20.08.1998)/23</t>
  </si>
  <si>
    <t>99,10</t>
  </si>
  <si>
    <t>Лапин Егор</t>
  </si>
  <si>
    <t>54,20</t>
  </si>
  <si>
    <t xml:space="preserve">Кожевников Д. </t>
  </si>
  <si>
    <t>Алексеенко Игорь</t>
  </si>
  <si>
    <t>Открытая (20.10.1990)/31</t>
  </si>
  <si>
    <t>66,00</t>
  </si>
  <si>
    <t>Санаров Дмитрий</t>
  </si>
  <si>
    <t>Юноши 17-19 (07.06.2003)/18</t>
  </si>
  <si>
    <t>70,70</t>
  </si>
  <si>
    <t>Карелов Владислав</t>
  </si>
  <si>
    <t>Юниоры (11.10.2001)/20</t>
  </si>
  <si>
    <t>68,60</t>
  </si>
  <si>
    <t>Луконин Алексей</t>
  </si>
  <si>
    <t>Открытая (07.08.1992)/29</t>
  </si>
  <si>
    <t>70,60</t>
  </si>
  <si>
    <t>Дырда Владислав</t>
  </si>
  <si>
    <t>Открытая (15.11.1987)/34</t>
  </si>
  <si>
    <t>73,40</t>
  </si>
  <si>
    <t xml:space="preserve">Тактаев А. </t>
  </si>
  <si>
    <t>Кожевников Дмитрий</t>
  </si>
  <si>
    <t>Юниоры (14.04.2000)/21</t>
  </si>
  <si>
    <t>79,60</t>
  </si>
  <si>
    <t>Михеда Егор</t>
  </si>
  <si>
    <t>Юниоры (15.09.1999)/22</t>
  </si>
  <si>
    <t>80,70</t>
  </si>
  <si>
    <t>117,5</t>
  </si>
  <si>
    <t>Карпунин Кирилл</t>
  </si>
  <si>
    <t>Открытая (29.12.1991)/30</t>
  </si>
  <si>
    <t>80,00</t>
  </si>
  <si>
    <t>Выходцев Андрей</t>
  </si>
  <si>
    <t>Открытая (06.06.1996)/25</t>
  </si>
  <si>
    <t>81,60</t>
  </si>
  <si>
    <t>Отмашкин Евгений</t>
  </si>
  <si>
    <t>Открытая (04.02.1993)/29</t>
  </si>
  <si>
    <t>82,10</t>
  </si>
  <si>
    <t>Открытая (14.04.2000)/21</t>
  </si>
  <si>
    <t>Немченко Сергей</t>
  </si>
  <si>
    <t>Тонкошкуров Александр</t>
  </si>
  <si>
    <t>Юниоры (03.03.2000)/21</t>
  </si>
  <si>
    <t>88,30</t>
  </si>
  <si>
    <t>Королёв Алексей</t>
  </si>
  <si>
    <t>Открытая (20.01.1985)/37</t>
  </si>
  <si>
    <t>87,00</t>
  </si>
  <si>
    <t>Лозовик Валерий</t>
  </si>
  <si>
    <t>Открытая (23.03.1994)/27</t>
  </si>
  <si>
    <t>89,50</t>
  </si>
  <si>
    <t>132,5</t>
  </si>
  <si>
    <t>Климов Алексей</t>
  </si>
  <si>
    <t>Открытая (27.12.1984)/37</t>
  </si>
  <si>
    <t>87,20</t>
  </si>
  <si>
    <t xml:space="preserve">Розбах Д. </t>
  </si>
  <si>
    <t>Думасов Максим</t>
  </si>
  <si>
    <t>Юноши 17-19 (01.09.2005)/16</t>
  </si>
  <si>
    <t>99,00</t>
  </si>
  <si>
    <t>Савченко Дмитрий</t>
  </si>
  <si>
    <t>Открытая (03.08.1981)/40</t>
  </si>
  <si>
    <t>99,20</t>
  </si>
  <si>
    <t>Астафьев Николай</t>
  </si>
  <si>
    <t>Мастера 40-49 (24.02.1980)/42</t>
  </si>
  <si>
    <t>90,40</t>
  </si>
  <si>
    <t xml:space="preserve">Заринск/Алтайский край </t>
  </si>
  <si>
    <t>Мастера 40-49 (03.08.1981)/40</t>
  </si>
  <si>
    <t>Нацибулин Игорь</t>
  </si>
  <si>
    <t>Открытая (24.01.1991)/31</t>
  </si>
  <si>
    <t>107,00</t>
  </si>
  <si>
    <t>205,0</t>
  </si>
  <si>
    <t>Филимонов Евгений</t>
  </si>
  <si>
    <t>Открытая (21.04.1981)/40</t>
  </si>
  <si>
    <t>103,60</t>
  </si>
  <si>
    <t>Бучнев Роман</t>
  </si>
  <si>
    <t>Открытая (17.04.1982)/39</t>
  </si>
  <si>
    <t>108,70</t>
  </si>
  <si>
    <t>162,5</t>
  </si>
  <si>
    <t>Михеда Алексей</t>
  </si>
  <si>
    <t>Мастера 40-49 (31.07.1975)/46</t>
  </si>
  <si>
    <t>109,10</t>
  </si>
  <si>
    <t>Логушкин Владимир</t>
  </si>
  <si>
    <t>Мастера 60-69 (15.05.1959)/62</t>
  </si>
  <si>
    <t>103,40</t>
  </si>
  <si>
    <t>Соседов Игорь</t>
  </si>
  <si>
    <t>Открытая (21.08.1979)/42</t>
  </si>
  <si>
    <t>121,10</t>
  </si>
  <si>
    <t>Мастера 40-49 (21.08.1979)/42</t>
  </si>
  <si>
    <t xml:space="preserve">Результат </t>
  </si>
  <si>
    <t>76,5450</t>
  </si>
  <si>
    <t>75,4530</t>
  </si>
  <si>
    <t>60,8800</t>
  </si>
  <si>
    <t>102,7620</t>
  </si>
  <si>
    <t>95,8860</t>
  </si>
  <si>
    <t>79,7825</t>
  </si>
  <si>
    <t>127,6800</t>
  </si>
  <si>
    <t>110</t>
  </si>
  <si>
    <t>127,6455</t>
  </si>
  <si>
    <t>109,2320</t>
  </si>
  <si>
    <t>108,1234</t>
  </si>
  <si>
    <t xml:space="preserve">Мастера 60-69 </t>
  </si>
  <si>
    <t>95,1826</t>
  </si>
  <si>
    <t>87,1989</t>
  </si>
  <si>
    <t>Результат</t>
  </si>
  <si>
    <t>4</t>
  </si>
  <si>
    <t>5</t>
  </si>
  <si>
    <t>ВЕСОВАЯ КАТЕГОРИЯ   44</t>
  </si>
  <si>
    <t>Котенева Виктория</t>
  </si>
  <si>
    <t>Открытая (15.01.2001)/21</t>
  </si>
  <si>
    <t>42,90</t>
  </si>
  <si>
    <t>Открытая (06.02.2004)/18</t>
  </si>
  <si>
    <t>Таловская Алёна</t>
  </si>
  <si>
    <t>Открытая (14.01.1986)/36</t>
  </si>
  <si>
    <t>152,5</t>
  </si>
  <si>
    <t>Козлов Никита</t>
  </si>
  <si>
    <t>Юноши 17-19 (15.07.2004)/17</t>
  </si>
  <si>
    <t>74,30</t>
  </si>
  <si>
    <t>Мошкин Денис</t>
  </si>
  <si>
    <t>Открытая (15.11.2000)/21</t>
  </si>
  <si>
    <t>73,70</t>
  </si>
  <si>
    <t xml:space="preserve">Куропаткин А. </t>
  </si>
  <si>
    <t>Пашков Анатолий</t>
  </si>
  <si>
    <t>79,40</t>
  </si>
  <si>
    <t>Открытая (13.02.2003)/19</t>
  </si>
  <si>
    <t>Куропаткин Антон</t>
  </si>
  <si>
    <t>Открытая (21.11.1984)/37</t>
  </si>
  <si>
    <t>94,40</t>
  </si>
  <si>
    <t>260,0</t>
  </si>
  <si>
    <t>275,0</t>
  </si>
  <si>
    <t>Быховец Артём</t>
  </si>
  <si>
    <t>Открытая (29.09.1992)/29</t>
  </si>
  <si>
    <t>94,50</t>
  </si>
  <si>
    <t>252,5</t>
  </si>
  <si>
    <t>Овсиенко Дмитрий</t>
  </si>
  <si>
    <t>Открытая (07.06.1989)/32</t>
  </si>
  <si>
    <t>98,30</t>
  </si>
  <si>
    <t>Райлян Валентин</t>
  </si>
  <si>
    <t>Открытая (26.04.1971)/50</t>
  </si>
  <si>
    <t>104,60</t>
  </si>
  <si>
    <t>180,9275</t>
  </si>
  <si>
    <t>145,1190</t>
  </si>
  <si>
    <t>141,4083</t>
  </si>
  <si>
    <t>162,1880</t>
  </si>
  <si>
    <t>157,4337</t>
  </si>
  <si>
    <t>151,4940</t>
  </si>
  <si>
    <t>Сакович В.</t>
  </si>
  <si>
    <t xml:space="preserve">Быховец А. </t>
  </si>
  <si>
    <t>Быховец А.</t>
  </si>
  <si>
    <t>Самостоятельно</t>
  </si>
  <si>
    <t xml:space="preserve">Шеслер К. </t>
  </si>
  <si>
    <t>III Открытый Кубок города Новоалтайска
WRPF любители Пауэрлифтинг без экипировки
Новоалтайск/Алтайский край, 27 февраля 2022 года</t>
  </si>
  <si>
    <t>III  Открытый Кубок города Новоалтайска
WRPF любители Жим лежа без экипировки
Новоалтайск/Алтайский край, 27 февраля 2022 года</t>
  </si>
  <si>
    <t>III Открытый Кубок города Новоалтайска
WRPF любители Становая тяга без экипировки
Новоалтайск/Алтайский край, 27 февраля 2022 года</t>
  </si>
  <si>
    <t>Весовая категория</t>
  </si>
  <si>
    <t>Мастера 60-69 (23.03.1957)/64</t>
  </si>
  <si>
    <t>Юноши 14-16 (09.01.2008)/14</t>
  </si>
  <si>
    <t>Юноши 14-16 (26.10.2005)/16</t>
  </si>
  <si>
    <t>Мастера 60-69 (21.03.1961)/60</t>
  </si>
  <si>
    <t>Мастера 70-79 (16.05.1950)/71</t>
  </si>
  <si>
    <t>Мастера 50-59 (26.04.1971)/50</t>
  </si>
  <si>
    <t>№</t>
  </si>
  <si>
    <t xml:space="preserve">
Дата рождения/Возраст</t>
  </si>
  <si>
    <t>Возрастная группа</t>
  </si>
  <si>
    <t>O</t>
  </si>
  <si>
    <t>M1</t>
  </si>
  <si>
    <t>T2</t>
  </si>
  <si>
    <t>M4</t>
  </si>
  <si>
    <t>M2</t>
  </si>
  <si>
    <t>J</t>
  </si>
  <si>
    <t>M3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</si>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</sst>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82"/>
  <sheetViews>
    <sheetView topLeftCell="A26" zoomScaleNormal="100" workbookViewId="0">
      <selection activeCell="E60" sqref="E60"/>
    </sheetView>
  </sheetViews>
  <sheetFormatPr baseColWidth="10" defaultColWidth="9.1640625" defaultRowHeight="13"/>
  <cols>
    <col min="1" max="1" width="7.33203125" style="5" bestFit="1" customWidth="1"/>
    <col min="2" max="2" width="27.1640625" style="5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35.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2" bestFit="1" customWidth="1"/>
    <col min="20" max="20" width="8.5" style="6" bestFit="1" customWidth="1"/>
    <col min="21" max="21" width="20.33203125" style="5" customWidth="1"/>
    <col min="22" max="16384" width="9.1640625" style="3"/>
  </cols>
  <sheetData>
    <row r="1" spans="1:21" s="2" customFormat="1" ht="29" customHeight="1">
      <c r="A1" s="45" t="s">
        <v>380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390</v>
      </c>
      <c r="B3" s="58" t="s">
        <v>0</v>
      </c>
      <c r="C3" s="55" t="s">
        <v>391</v>
      </c>
      <c r="D3" s="55" t="s">
        <v>6</v>
      </c>
      <c r="E3" s="41" t="s">
        <v>392</v>
      </c>
      <c r="F3" s="41" t="s">
        <v>5</v>
      </c>
      <c r="G3" s="41" t="s">
        <v>7</v>
      </c>
      <c r="H3" s="41"/>
      <c r="I3" s="41"/>
      <c r="J3" s="41"/>
      <c r="K3" s="41" t="s">
        <v>8</v>
      </c>
      <c r="L3" s="41"/>
      <c r="M3" s="41"/>
      <c r="N3" s="41"/>
      <c r="O3" s="41" t="s">
        <v>9</v>
      </c>
      <c r="P3" s="41"/>
      <c r="Q3" s="41"/>
      <c r="R3" s="41"/>
      <c r="S3" s="43" t="s">
        <v>1</v>
      </c>
      <c r="T3" s="41" t="s">
        <v>3</v>
      </c>
      <c r="U3" s="56" t="s">
        <v>2</v>
      </c>
    </row>
    <row r="4" spans="1:21" s="1" customFormat="1" ht="21" customHeight="1" thickBot="1">
      <c r="A4" s="54"/>
      <c r="B4" s="59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2"/>
      <c r="U4" s="57"/>
    </row>
    <row r="5" spans="1:21" ht="16">
      <c r="A5" s="39" t="s">
        <v>10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8" t="s">
        <v>203</v>
      </c>
      <c r="B6" s="7" t="s">
        <v>11</v>
      </c>
      <c r="C6" s="7" t="s">
        <v>12</v>
      </c>
      <c r="D6" s="7" t="s">
        <v>13</v>
      </c>
      <c r="E6" s="7" t="s">
        <v>395</v>
      </c>
      <c r="F6" s="7" t="s">
        <v>14</v>
      </c>
      <c r="G6" s="20" t="s">
        <v>15</v>
      </c>
      <c r="H6" s="20" t="s">
        <v>16</v>
      </c>
      <c r="I6" s="20" t="s">
        <v>17</v>
      </c>
      <c r="J6" s="8"/>
      <c r="K6" s="20" t="s">
        <v>18</v>
      </c>
      <c r="L6" s="21" t="s">
        <v>19</v>
      </c>
      <c r="M6" s="21" t="s">
        <v>19</v>
      </c>
      <c r="N6" s="8"/>
      <c r="O6" s="20" t="s">
        <v>20</v>
      </c>
      <c r="P6" s="20" t="s">
        <v>21</v>
      </c>
      <c r="Q6" s="21" t="s">
        <v>22</v>
      </c>
      <c r="R6" s="8"/>
      <c r="S6" s="33" t="str">
        <f>"225,0"</f>
        <v>225,0</v>
      </c>
      <c r="T6" s="8" t="str">
        <f>"296,1675"</f>
        <v>296,1675</v>
      </c>
      <c r="U6" s="7" t="s">
        <v>23</v>
      </c>
    </row>
    <row r="7" spans="1:21">
      <c r="B7" s="5" t="s">
        <v>204</v>
      </c>
    </row>
    <row r="8" spans="1:21" ht="16">
      <c r="A8" s="38" t="s">
        <v>24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1">
      <c r="A9" s="8" t="s">
        <v>203</v>
      </c>
      <c r="B9" s="7" t="s">
        <v>25</v>
      </c>
      <c r="C9" s="7" t="s">
        <v>26</v>
      </c>
      <c r="D9" s="7" t="s">
        <v>27</v>
      </c>
      <c r="E9" s="7" t="s">
        <v>395</v>
      </c>
      <c r="F9" s="7" t="s">
        <v>14</v>
      </c>
      <c r="G9" s="20" t="s">
        <v>28</v>
      </c>
      <c r="H9" s="20" t="s">
        <v>15</v>
      </c>
      <c r="I9" s="20" t="s">
        <v>29</v>
      </c>
      <c r="J9" s="8"/>
      <c r="K9" s="20" t="s">
        <v>30</v>
      </c>
      <c r="L9" s="21" t="s">
        <v>31</v>
      </c>
      <c r="M9" s="21" t="s">
        <v>31</v>
      </c>
      <c r="N9" s="8"/>
      <c r="O9" s="20" t="s">
        <v>29</v>
      </c>
      <c r="P9" s="21" t="s">
        <v>32</v>
      </c>
      <c r="Q9" s="21" t="s">
        <v>32</v>
      </c>
      <c r="R9" s="8"/>
      <c r="S9" s="33" t="str">
        <f>"177,5"</f>
        <v>177,5</v>
      </c>
      <c r="T9" s="8" t="str">
        <f>"210,3198"</f>
        <v>210,3198</v>
      </c>
      <c r="U9" s="7" t="s">
        <v>33</v>
      </c>
    </row>
    <row r="10" spans="1:21">
      <c r="B10" s="5" t="s">
        <v>204</v>
      </c>
    </row>
    <row r="11" spans="1:21" ht="16">
      <c r="A11" s="38" t="s">
        <v>34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21">
      <c r="A12" s="10" t="s">
        <v>203</v>
      </c>
      <c r="B12" s="9" t="s">
        <v>35</v>
      </c>
      <c r="C12" s="9" t="s">
        <v>36</v>
      </c>
      <c r="D12" s="9" t="s">
        <v>37</v>
      </c>
      <c r="E12" s="9" t="s">
        <v>398</v>
      </c>
      <c r="F12" s="9" t="s">
        <v>38</v>
      </c>
      <c r="G12" s="22" t="s">
        <v>20</v>
      </c>
      <c r="H12" s="22" t="s">
        <v>39</v>
      </c>
      <c r="I12" s="22" t="s">
        <v>40</v>
      </c>
      <c r="J12" s="10"/>
      <c r="K12" s="22" t="s">
        <v>41</v>
      </c>
      <c r="L12" s="23" t="s">
        <v>28</v>
      </c>
      <c r="M12" s="23" t="s">
        <v>28</v>
      </c>
      <c r="N12" s="10"/>
      <c r="O12" s="22" t="s">
        <v>40</v>
      </c>
      <c r="P12" s="22" t="s">
        <v>42</v>
      </c>
      <c r="Q12" s="23" t="s">
        <v>43</v>
      </c>
      <c r="R12" s="10"/>
      <c r="S12" s="34" t="str">
        <f>"265,0"</f>
        <v>265,0</v>
      </c>
      <c r="T12" s="10" t="str">
        <f>"295,8195"</f>
        <v>295,8195</v>
      </c>
      <c r="U12" s="28" t="s">
        <v>375</v>
      </c>
    </row>
    <row r="13" spans="1:21">
      <c r="A13" s="12" t="s">
        <v>203</v>
      </c>
      <c r="B13" s="11" t="s">
        <v>44</v>
      </c>
      <c r="C13" s="11" t="s">
        <v>45</v>
      </c>
      <c r="D13" s="11" t="s">
        <v>46</v>
      </c>
      <c r="E13" s="11" t="s">
        <v>393</v>
      </c>
      <c r="F13" s="11" t="s">
        <v>38</v>
      </c>
      <c r="G13" s="24" t="s">
        <v>20</v>
      </c>
      <c r="H13" s="24" t="s">
        <v>40</v>
      </c>
      <c r="I13" s="24" t="s">
        <v>47</v>
      </c>
      <c r="J13" s="12"/>
      <c r="K13" s="24" t="s">
        <v>41</v>
      </c>
      <c r="L13" s="25" t="s">
        <v>28</v>
      </c>
      <c r="M13" s="24" t="s">
        <v>28</v>
      </c>
      <c r="N13" s="12"/>
      <c r="O13" s="24" t="s">
        <v>39</v>
      </c>
      <c r="P13" s="24" t="s">
        <v>47</v>
      </c>
      <c r="Q13" s="24" t="s">
        <v>43</v>
      </c>
      <c r="R13" s="12"/>
      <c r="S13" s="35" t="str">
        <f>"280,0"</f>
        <v>280,0</v>
      </c>
      <c r="T13" s="12" t="str">
        <f>"317,5200"</f>
        <v>317,5200</v>
      </c>
      <c r="U13" s="29" t="s">
        <v>375</v>
      </c>
    </row>
    <row r="14" spans="1:21">
      <c r="B14" s="5" t="s">
        <v>204</v>
      </c>
    </row>
    <row r="15" spans="1:21" ht="16">
      <c r="A15" s="38" t="s">
        <v>48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1">
      <c r="A16" s="10" t="s">
        <v>203</v>
      </c>
      <c r="B16" s="9" t="s">
        <v>49</v>
      </c>
      <c r="C16" s="9" t="s">
        <v>50</v>
      </c>
      <c r="D16" s="9" t="s">
        <v>51</v>
      </c>
      <c r="E16" s="9" t="s">
        <v>393</v>
      </c>
      <c r="F16" s="9" t="s">
        <v>14</v>
      </c>
      <c r="G16" s="22" t="s">
        <v>52</v>
      </c>
      <c r="H16" s="22" t="s">
        <v>53</v>
      </c>
      <c r="I16" s="22" t="s">
        <v>54</v>
      </c>
      <c r="J16" s="10"/>
      <c r="K16" s="22" t="s">
        <v>29</v>
      </c>
      <c r="L16" s="23" t="s">
        <v>16</v>
      </c>
      <c r="M16" s="22" t="s">
        <v>55</v>
      </c>
      <c r="N16" s="10"/>
      <c r="O16" s="22" t="s">
        <v>56</v>
      </c>
      <c r="P16" s="22" t="s">
        <v>57</v>
      </c>
      <c r="Q16" s="22" t="s">
        <v>58</v>
      </c>
      <c r="R16" s="10"/>
      <c r="S16" s="34" t="str">
        <f>"340,0"</f>
        <v>340,0</v>
      </c>
      <c r="T16" s="10" t="str">
        <f>"350,4040"</f>
        <v>350,4040</v>
      </c>
      <c r="U16" s="9" t="s">
        <v>23</v>
      </c>
    </row>
    <row r="17" spans="1:21">
      <c r="A17" s="12" t="s">
        <v>203</v>
      </c>
      <c r="B17" s="11" t="s">
        <v>49</v>
      </c>
      <c r="C17" s="11" t="s">
        <v>384</v>
      </c>
      <c r="D17" s="11" t="s">
        <v>51</v>
      </c>
      <c r="E17" s="11" t="s">
        <v>399</v>
      </c>
      <c r="F17" s="11" t="s">
        <v>14</v>
      </c>
      <c r="G17" s="24" t="s">
        <v>52</v>
      </c>
      <c r="H17" s="24" t="s">
        <v>53</v>
      </c>
      <c r="I17" s="24" t="s">
        <v>54</v>
      </c>
      <c r="J17" s="12"/>
      <c r="K17" s="24" t="s">
        <v>29</v>
      </c>
      <c r="L17" s="25" t="s">
        <v>16</v>
      </c>
      <c r="M17" s="24" t="s">
        <v>55</v>
      </c>
      <c r="N17" s="12"/>
      <c r="O17" s="24" t="s">
        <v>56</v>
      </c>
      <c r="P17" s="24" t="s">
        <v>57</v>
      </c>
      <c r="Q17" s="24" t="s">
        <v>58</v>
      </c>
      <c r="R17" s="12"/>
      <c r="S17" s="35" t="str">
        <f>"340,0"</f>
        <v>340,0</v>
      </c>
      <c r="T17" s="12" t="str">
        <f>"525,9564"</f>
        <v>525,9564</v>
      </c>
      <c r="U17" s="11" t="s">
        <v>23</v>
      </c>
    </row>
    <row r="18" spans="1:21">
      <c r="B18" s="5" t="s">
        <v>204</v>
      </c>
    </row>
    <row r="19" spans="1:21" ht="16">
      <c r="A19" s="38" t="s">
        <v>59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21">
      <c r="A20" s="10" t="s">
        <v>203</v>
      </c>
      <c r="B20" s="9" t="s">
        <v>60</v>
      </c>
      <c r="C20" s="9" t="s">
        <v>61</v>
      </c>
      <c r="D20" s="9" t="s">
        <v>62</v>
      </c>
      <c r="E20" s="9" t="s">
        <v>393</v>
      </c>
      <c r="F20" s="9" t="s">
        <v>63</v>
      </c>
      <c r="G20" s="22" t="s">
        <v>42</v>
      </c>
      <c r="H20" s="22" t="s">
        <v>43</v>
      </c>
      <c r="I20" s="10"/>
      <c r="J20" s="10"/>
      <c r="K20" s="22" t="s">
        <v>64</v>
      </c>
      <c r="L20" s="22" t="s">
        <v>65</v>
      </c>
      <c r="M20" s="10"/>
      <c r="N20" s="10"/>
      <c r="O20" s="22" t="s">
        <v>66</v>
      </c>
      <c r="P20" s="22" t="s">
        <v>67</v>
      </c>
      <c r="Q20" s="22" t="s">
        <v>68</v>
      </c>
      <c r="R20" s="10"/>
      <c r="S20" s="34" t="str">
        <f>"320,0"</f>
        <v>320,0</v>
      </c>
      <c r="T20" s="10" t="str">
        <f>"306,7840"</f>
        <v>306,7840</v>
      </c>
      <c r="U20" s="28" t="s">
        <v>376</v>
      </c>
    </row>
    <row r="21" spans="1:21">
      <c r="A21" s="12" t="s">
        <v>203</v>
      </c>
      <c r="B21" s="11" t="s">
        <v>60</v>
      </c>
      <c r="C21" s="11" t="s">
        <v>69</v>
      </c>
      <c r="D21" s="11" t="s">
        <v>62</v>
      </c>
      <c r="E21" s="11" t="s">
        <v>394</v>
      </c>
      <c r="F21" s="11" t="s">
        <v>63</v>
      </c>
      <c r="G21" s="24" t="s">
        <v>42</v>
      </c>
      <c r="H21" s="24" t="s">
        <v>43</v>
      </c>
      <c r="I21" s="12"/>
      <c r="J21" s="12"/>
      <c r="K21" s="24" t="s">
        <v>64</v>
      </c>
      <c r="L21" s="24" t="s">
        <v>65</v>
      </c>
      <c r="M21" s="12"/>
      <c r="N21" s="12"/>
      <c r="O21" s="24" t="s">
        <v>66</v>
      </c>
      <c r="P21" s="24" t="s">
        <v>67</v>
      </c>
      <c r="Q21" s="24" t="s">
        <v>68</v>
      </c>
      <c r="R21" s="12"/>
      <c r="S21" s="35" t="str">
        <f>"320,0"</f>
        <v>320,0</v>
      </c>
      <c r="T21" s="12" t="str">
        <f>"320,2825"</f>
        <v>320,2825</v>
      </c>
      <c r="U21" s="29" t="s">
        <v>377</v>
      </c>
    </row>
    <row r="22" spans="1:21">
      <c r="B22" s="5" t="s">
        <v>204</v>
      </c>
    </row>
    <row r="23" spans="1:21" ht="16">
      <c r="A23" s="38" t="s">
        <v>70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21">
      <c r="A24" s="10" t="s">
        <v>203</v>
      </c>
      <c r="B24" s="9" t="s">
        <v>71</v>
      </c>
      <c r="C24" s="9" t="s">
        <v>72</v>
      </c>
      <c r="D24" s="9" t="s">
        <v>73</v>
      </c>
      <c r="E24" s="9" t="s">
        <v>393</v>
      </c>
      <c r="F24" s="9" t="s">
        <v>14</v>
      </c>
      <c r="G24" s="22" t="s">
        <v>74</v>
      </c>
      <c r="H24" s="22" t="s">
        <v>75</v>
      </c>
      <c r="I24" s="10"/>
      <c r="J24" s="10"/>
      <c r="K24" s="23" t="s">
        <v>20</v>
      </c>
      <c r="L24" s="22" t="s">
        <v>20</v>
      </c>
      <c r="M24" s="22" t="s">
        <v>39</v>
      </c>
      <c r="N24" s="10"/>
      <c r="O24" s="22" t="s">
        <v>75</v>
      </c>
      <c r="P24" s="22" t="s">
        <v>76</v>
      </c>
      <c r="Q24" s="22" t="s">
        <v>77</v>
      </c>
      <c r="R24" s="10"/>
      <c r="S24" s="34" t="str">
        <f>"435,0"</f>
        <v>435,0</v>
      </c>
      <c r="T24" s="10" t="str">
        <f>"398,2860"</f>
        <v>398,2860</v>
      </c>
      <c r="U24" s="9" t="s">
        <v>78</v>
      </c>
    </row>
    <row r="25" spans="1:21">
      <c r="A25" s="12" t="s">
        <v>205</v>
      </c>
      <c r="B25" s="11" t="s">
        <v>79</v>
      </c>
      <c r="C25" s="11" t="s">
        <v>80</v>
      </c>
      <c r="D25" s="11" t="s">
        <v>81</v>
      </c>
      <c r="E25" s="11" t="s">
        <v>393</v>
      </c>
      <c r="F25" s="11" t="s">
        <v>14</v>
      </c>
      <c r="G25" s="24" t="s">
        <v>55</v>
      </c>
      <c r="H25" s="24" t="s">
        <v>32</v>
      </c>
      <c r="I25" s="24" t="s">
        <v>39</v>
      </c>
      <c r="J25" s="12"/>
      <c r="K25" s="24" t="s">
        <v>82</v>
      </c>
      <c r="L25" s="25" t="s">
        <v>83</v>
      </c>
      <c r="M25" s="24" t="s">
        <v>83</v>
      </c>
      <c r="N25" s="12"/>
      <c r="O25" s="24" t="s">
        <v>17</v>
      </c>
      <c r="P25" s="24" t="s">
        <v>84</v>
      </c>
      <c r="Q25" s="24" t="s">
        <v>40</v>
      </c>
      <c r="R25" s="12"/>
      <c r="S25" s="35" t="str">
        <f>"245,0"</f>
        <v>245,0</v>
      </c>
      <c r="T25" s="12" t="str">
        <f>"223,5625"</f>
        <v>223,5625</v>
      </c>
      <c r="U25" s="11" t="s">
        <v>23</v>
      </c>
    </row>
    <row r="26" spans="1:21">
      <c r="B26" s="5" t="s">
        <v>204</v>
      </c>
    </row>
    <row r="27" spans="1:21" ht="16">
      <c r="A27" s="38" t="s">
        <v>85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21">
      <c r="A28" s="8" t="s">
        <v>203</v>
      </c>
      <c r="B28" s="7" t="s">
        <v>86</v>
      </c>
      <c r="C28" s="7" t="s">
        <v>87</v>
      </c>
      <c r="D28" s="7" t="s">
        <v>88</v>
      </c>
      <c r="E28" s="7" t="s">
        <v>393</v>
      </c>
      <c r="F28" s="7" t="s">
        <v>14</v>
      </c>
      <c r="G28" s="20" t="s">
        <v>17</v>
      </c>
      <c r="H28" s="20" t="s">
        <v>39</v>
      </c>
      <c r="I28" s="20" t="s">
        <v>22</v>
      </c>
      <c r="J28" s="8"/>
      <c r="K28" s="20" t="s">
        <v>28</v>
      </c>
      <c r="L28" s="20" t="s">
        <v>15</v>
      </c>
      <c r="M28" s="21" t="s">
        <v>89</v>
      </c>
      <c r="N28" s="8"/>
      <c r="O28" s="20" t="s">
        <v>54</v>
      </c>
      <c r="P28" s="20" t="s">
        <v>57</v>
      </c>
      <c r="Q28" s="20" t="s">
        <v>58</v>
      </c>
      <c r="R28" s="8"/>
      <c r="S28" s="33" t="str">
        <f>"307,5"</f>
        <v>307,5</v>
      </c>
      <c r="T28" s="8" t="str">
        <f>"267,3405"</f>
        <v>267,3405</v>
      </c>
      <c r="U28" s="7" t="s">
        <v>78</v>
      </c>
    </row>
    <row r="29" spans="1:21">
      <c r="B29" s="5" t="s">
        <v>204</v>
      </c>
    </row>
    <row r="30" spans="1:21" ht="16">
      <c r="A30" s="38" t="s">
        <v>90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21">
      <c r="A31" s="8" t="s">
        <v>203</v>
      </c>
      <c r="B31" s="7" t="s">
        <v>91</v>
      </c>
      <c r="C31" s="7" t="s">
        <v>92</v>
      </c>
      <c r="D31" s="7" t="s">
        <v>93</v>
      </c>
      <c r="E31" s="7" t="s">
        <v>393</v>
      </c>
      <c r="F31" s="7" t="s">
        <v>38</v>
      </c>
      <c r="G31" s="21" t="s">
        <v>43</v>
      </c>
      <c r="H31" s="20" t="s">
        <v>43</v>
      </c>
      <c r="I31" s="20" t="s">
        <v>54</v>
      </c>
      <c r="J31" s="8"/>
      <c r="K31" s="20" t="s">
        <v>28</v>
      </c>
      <c r="L31" s="20" t="s">
        <v>29</v>
      </c>
      <c r="M31" s="20" t="s">
        <v>32</v>
      </c>
      <c r="N31" s="8"/>
      <c r="O31" s="20" t="s">
        <v>54</v>
      </c>
      <c r="P31" s="20" t="s">
        <v>57</v>
      </c>
      <c r="Q31" s="20" t="s">
        <v>74</v>
      </c>
      <c r="R31" s="8"/>
      <c r="S31" s="33" t="str">
        <f>"355,0"</f>
        <v>355,0</v>
      </c>
      <c r="T31" s="8" t="str">
        <f>"293,1590"</f>
        <v>293,1590</v>
      </c>
      <c r="U31" s="7" t="s">
        <v>94</v>
      </c>
    </row>
    <row r="32" spans="1:21">
      <c r="B32" s="5" t="s">
        <v>204</v>
      </c>
    </row>
    <row r="33" spans="1:21" ht="16">
      <c r="A33" s="38" t="s">
        <v>34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21">
      <c r="A34" s="8" t="s">
        <v>203</v>
      </c>
      <c r="B34" s="7" t="s">
        <v>95</v>
      </c>
      <c r="C34" s="7" t="s">
        <v>385</v>
      </c>
      <c r="D34" s="7" t="s">
        <v>96</v>
      </c>
      <c r="E34" s="7" t="s">
        <v>400</v>
      </c>
      <c r="F34" s="7" t="s">
        <v>38</v>
      </c>
      <c r="G34" s="20" t="s">
        <v>17</v>
      </c>
      <c r="H34" s="20" t="s">
        <v>20</v>
      </c>
      <c r="I34" s="20" t="s">
        <v>39</v>
      </c>
      <c r="J34" s="8"/>
      <c r="K34" s="20" t="s">
        <v>15</v>
      </c>
      <c r="L34" s="20" t="s">
        <v>29</v>
      </c>
      <c r="M34" s="20" t="s">
        <v>16</v>
      </c>
      <c r="N34" s="8"/>
      <c r="O34" s="20" t="s">
        <v>40</v>
      </c>
      <c r="P34" s="20" t="s">
        <v>42</v>
      </c>
      <c r="Q34" s="20" t="s">
        <v>97</v>
      </c>
      <c r="R34" s="8"/>
      <c r="S34" s="33" t="str">
        <f>"280,0"</f>
        <v>280,0</v>
      </c>
      <c r="T34" s="8" t="str">
        <f>"252,2800"</f>
        <v>252,2800</v>
      </c>
      <c r="U34" s="7" t="s">
        <v>98</v>
      </c>
    </row>
    <row r="35" spans="1:21">
      <c r="B35" s="5" t="s">
        <v>204</v>
      </c>
    </row>
    <row r="36" spans="1:21" ht="16">
      <c r="A36" s="38" t="s">
        <v>59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21">
      <c r="A37" s="10" t="s">
        <v>203</v>
      </c>
      <c r="B37" s="9" t="s">
        <v>99</v>
      </c>
      <c r="C37" s="9" t="s">
        <v>100</v>
      </c>
      <c r="D37" s="9" t="s">
        <v>101</v>
      </c>
      <c r="E37" s="9" t="s">
        <v>398</v>
      </c>
      <c r="F37" s="9" t="s">
        <v>14</v>
      </c>
      <c r="G37" s="22" t="s">
        <v>56</v>
      </c>
      <c r="H37" s="22" t="s">
        <v>58</v>
      </c>
      <c r="I37" s="23" t="s">
        <v>74</v>
      </c>
      <c r="J37" s="10"/>
      <c r="K37" s="22" t="s">
        <v>40</v>
      </c>
      <c r="L37" s="23" t="s">
        <v>47</v>
      </c>
      <c r="M37" s="22" t="s">
        <v>47</v>
      </c>
      <c r="N37" s="10"/>
      <c r="O37" s="22" t="s">
        <v>56</v>
      </c>
      <c r="P37" s="22" t="s">
        <v>58</v>
      </c>
      <c r="Q37" s="22" t="s">
        <v>74</v>
      </c>
      <c r="R37" s="10"/>
      <c r="S37" s="34" t="str">
        <f>"395,0"</f>
        <v>395,0</v>
      </c>
      <c r="T37" s="10" t="str">
        <f>"289,5350"</f>
        <v>289,5350</v>
      </c>
      <c r="U37" s="9" t="s">
        <v>102</v>
      </c>
    </row>
    <row r="38" spans="1:21">
      <c r="A38" s="12" t="s">
        <v>206</v>
      </c>
      <c r="B38" s="11" t="s">
        <v>103</v>
      </c>
      <c r="C38" s="11" t="s">
        <v>104</v>
      </c>
      <c r="D38" s="11" t="s">
        <v>105</v>
      </c>
      <c r="E38" s="11" t="s">
        <v>393</v>
      </c>
      <c r="F38" s="11" t="s">
        <v>14</v>
      </c>
      <c r="G38" s="24" t="s">
        <v>42</v>
      </c>
      <c r="H38" s="24" t="s">
        <v>43</v>
      </c>
      <c r="I38" s="24" t="s">
        <v>52</v>
      </c>
      <c r="J38" s="12"/>
      <c r="K38" s="25" t="s">
        <v>32</v>
      </c>
      <c r="L38" s="25" t="s">
        <v>106</v>
      </c>
      <c r="M38" s="25" t="s">
        <v>106</v>
      </c>
      <c r="N38" s="12"/>
      <c r="O38" s="25"/>
      <c r="P38" s="12"/>
      <c r="Q38" s="12"/>
      <c r="R38" s="12"/>
      <c r="S38" s="35">
        <v>0</v>
      </c>
      <c r="T38" s="12" t="str">
        <f>"0,0000"</f>
        <v>0,0000</v>
      </c>
      <c r="U38" s="11" t="s">
        <v>102</v>
      </c>
    </row>
    <row r="39" spans="1:21">
      <c r="B39" s="5" t="s">
        <v>204</v>
      </c>
    </row>
    <row r="40" spans="1:21" ht="16">
      <c r="A40" s="38" t="s">
        <v>70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21">
      <c r="A41" s="10" t="s">
        <v>203</v>
      </c>
      <c r="B41" s="9" t="s">
        <v>107</v>
      </c>
      <c r="C41" s="9" t="s">
        <v>108</v>
      </c>
      <c r="D41" s="9" t="s">
        <v>109</v>
      </c>
      <c r="E41" s="9" t="s">
        <v>398</v>
      </c>
      <c r="F41" s="9" t="s">
        <v>38</v>
      </c>
      <c r="G41" s="22" t="s">
        <v>58</v>
      </c>
      <c r="H41" s="22" t="s">
        <v>74</v>
      </c>
      <c r="I41" s="22" t="s">
        <v>110</v>
      </c>
      <c r="J41" s="10"/>
      <c r="K41" s="22" t="s">
        <v>40</v>
      </c>
      <c r="L41" s="22" t="s">
        <v>42</v>
      </c>
      <c r="M41" s="23" t="s">
        <v>52</v>
      </c>
      <c r="N41" s="10"/>
      <c r="O41" s="22" t="s">
        <v>77</v>
      </c>
      <c r="P41" s="22" t="s">
        <v>111</v>
      </c>
      <c r="Q41" s="23" t="s">
        <v>112</v>
      </c>
      <c r="R41" s="10"/>
      <c r="S41" s="34" t="str">
        <f>"465,0"</f>
        <v>465,0</v>
      </c>
      <c r="T41" s="10" t="str">
        <f>"327,4530"</f>
        <v>327,4530</v>
      </c>
      <c r="U41" s="28" t="s">
        <v>113</v>
      </c>
    </row>
    <row r="42" spans="1:21">
      <c r="A42" s="12" t="s">
        <v>203</v>
      </c>
      <c r="B42" s="11" t="s">
        <v>114</v>
      </c>
      <c r="C42" s="11" t="s">
        <v>115</v>
      </c>
      <c r="D42" s="11" t="s">
        <v>116</v>
      </c>
      <c r="E42" s="11" t="s">
        <v>393</v>
      </c>
      <c r="F42" s="11" t="s">
        <v>38</v>
      </c>
      <c r="G42" s="24" t="s">
        <v>75</v>
      </c>
      <c r="H42" s="24" t="s">
        <v>117</v>
      </c>
      <c r="I42" s="24" t="s">
        <v>77</v>
      </c>
      <c r="J42" s="12"/>
      <c r="K42" s="24" t="s">
        <v>56</v>
      </c>
      <c r="L42" s="24" t="s">
        <v>67</v>
      </c>
      <c r="M42" s="24" t="s">
        <v>118</v>
      </c>
      <c r="N42" s="12"/>
      <c r="O42" s="24" t="s">
        <v>112</v>
      </c>
      <c r="P42" s="24" t="s">
        <v>119</v>
      </c>
      <c r="Q42" s="25" t="s">
        <v>120</v>
      </c>
      <c r="R42" s="12"/>
      <c r="S42" s="35" t="str">
        <f>"537,5"</f>
        <v>537,5</v>
      </c>
      <c r="T42" s="12" t="str">
        <f>"360,0713"</f>
        <v>360,0713</v>
      </c>
      <c r="U42" s="29" t="s">
        <v>378</v>
      </c>
    </row>
    <row r="43" spans="1:21">
      <c r="B43" s="5" t="s">
        <v>204</v>
      </c>
    </row>
    <row r="44" spans="1:21" ht="16">
      <c r="A44" s="38" t="s">
        <v>85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</row>
    <row r="45" spans="1:21">
      <c r="A45" s="10" t="s">
        <v>203</v>
      </c>
      <c r="B45" s="9" t="s">
        <v>121</v>
      </c>
      <c r="C45" s="9" t="s">
        <v>122</v>
      </c>
      <c r="D45" s="9" t="s">
        <v>123</v>
      </c>
      <c r="E45" s="9" t="s">
        <v>395</v>
      </c>
      <c r="F45" s="9" t="s">
        <v>14</v>
      </c>
      <c r="G45" s="22" t="s">
        <v>74</v>
      </c>
      <c r="H45" s="22" t="s">
        <v>124</v>
      </c>
      <c r="I45" s="22" t="s">
        <v>75</v>
      </c>
      <c r="J45" s="10"/>
      <c r="K45" s="22" t="s">
        <v>32</v>
      </c>
      <c r="L45" s="22" t="s">
        <v>106</v>
      </c>
      <c r="M45" s="22" t="s">
        <v>17</v>
      </c>
      <c r="N45" s="10"/>
      <c r="O45" s="22" t="s">
        <v>75</v>
      </c>
      <c r="P45" s="22" t="s">
        <v>125</v>
      </c>
      <c r="Q45" s="22" t="s">
        <v>126</v>
      </c>
      <c r="R45" s="10"/>
      <c r="S45" s="34" t="str">
        <f>"422,5"</f>
        <v>422,5</v>
      </c>
      <c r="T45" s="10" t="str">
        <f>"280,8357"</f>
        <v>280,8357</v>
      </c>
      <c r="U45" s="9" t="s">
        <v>102</v>
      </c>
    </row>
    <row r="46" spans="1:21">
      <c r="A46" s="14" t="s">
        <v>203</v>
      </c>
      <c r="B46" s="13" t="s">
        <v>127</v>
      </c>
      <c r="C46" s="13" t="s">
        <v>128</v>
      </c>
      <c r="D46" s="13" t="s">
        <v>129</v>
      </c>
      <c r="E46" s="13" t="s">
        <v>393</v>
      </c>
      <c r="F46" s="13" t="s">
        <v>63</v>
      </c>
      <c r="G46" s="26" t="s">
        <v>130</v>
      </c>
      <c r="H46" s="27" t="s">
        <v>131</v>
      </c>
      <c r="I46" s="26" t="s">
        <v>132</v>
      </c>
      <c r="J46" s="14"/>
      <c r="K46" s="26" t="s">
        <v>77</v>
      </c>
      <c r="L46" s="26" t="s">
        <v>111</v>
      </c>
      <c r="M46" s="26" t="s">
        <v>112</v>
      </c>
      <c r="N46" s="14"/>
      <c r="O46" s="26" t="s">
        <v>133</v>
      </c>
      <c r="P46" s="26" t="s">
        <v>134</v>
      </c>
      <c r="Q46" s="26" t="s">
        <v>135</v>
      </c>
      <c r="R46" s="14"/>
      <c r="S46" s="36" t="str">
        <f>"710,0"</f>
        <v>710,0</v>
      </c>
      <c r="T46" s="14" t="str">
        <f>"453,2640"</f>
        <v>453,2640</v>
      </c>
      <c r="U46" s="30" t="s">
        <v>377</v>
      </c>
    </row>
    <row r="47" spans="1:21">
      <c r="A47" s="12" t="s">
        <v>205</v>
      </c>
      <c r="B47" s="11" t="s">
        <v>136</v>
      </c>
      <c r="C47" s="11" t="s">
        <v>137</v>
      </c>
      <c r="D47" s="11" t="s">
        <v>138</v>
      </c>
      <c r="E47" s="11" t="s">
        <v>393</v>
      </c>
      <c r="F47" s="11" t="s">
        <v>14</v>
      </c>
      <c r="G47" s="24" t="s">
        <v>52</v>
      </c>
      <c r="H47" s="24" t="s">
        <v>56</v>
      </c>
      <c r="I47" s="24" t="s">
        <v>57</v>
      </c>
      <c r="J47" s="12"/>
      <c r="K47" s="24" t="s">
        <v>40</v>
      </c>
      <c r="L47" s="24" t="s">
        <v>139</v>
      </c>
      <c r="M47" s="25" t="s">
        <v>97</v>
      </c>
      <c r="N47" s="12"/>
      <c r="O47" s="24" t="s">
        <v>58</v>
      </c>
      <c r="P47" s="24" t="s">
        <v>74</v>
      </c>
      <c r="Q47" s="25" t="s">
        <v>124</v>
      </c>
      <c r="R47" s="12"/>
      <c r="S47" s="35" t="str">
        <f>"392,5"</f>
        <v>392,5</v>
      </c>
      <c r="T47" s="12" t="str">
        <f>"256,5380"</f>
        <v>256,5380</v>
      </c>
      <c r="U47" s="11" t="s">
        <v>23</v>
      </c>
    </row>
    <row r="48" spans="1:21">
      <c r="B48" s="5" t="s">
        <v>204</v>
      </c>
    </row>
    <row r="49" spans="1:21" ht="16">
      <c r="A49" s="38" t="s">
        <v>140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</row>
    <row r="50" spans="1:21">
      <c r="A50" s="10" t="s">
        <v>203</v>
      </c>
      <c r="B50" s="9" t="s">
        <v>141</v>
      </c>
      <c r="C50" s="9" t="s">
        <v>142</v>
      </c>
      <c r="D50" s="9" t="s">
        <v>143</v>
      </c>
      <c r="E50" s="9" t="s">
        <v>393</v>
      </c>
      <c r="F50" s="9" t="s">
        <v>38</v>
      </c>
      <c r="G50" s="22" t="s">
        <v>111</v>
      </c>
      <c r="H50" s="22" t="s">
        <v>112</v>
      </c>
      <c r="I50" s="22" t="s">
        <v>144</v>
      </c>
      <c r="J50" s="10"/>
      <c r="K50" s="22" t="s">
        <v>118</v>
      </c>
      <c r="L50" s="22" t="s">
        <v>74</v>
      </c>
      <c r="M50" s="22" t="s">
        <v>145</v>
      </c>
      <c r="N50" s="10"/>
      <c r="O50" s="22" t="s">
        <v>120</v>
      </c>
      <c r="P50" s="22" t="s">
        <v>132</v>
      </c>
      <c r="Q50" s="22" t="s">
        <v>133</v>
      </c>
      <c r="R50" s="10"/>
      <c r="S50" s="34" t="str">
        <f>"617,5"</f>
        <v>617,5</v>
      </c>
      <c r="T50" s="10" t="str">
        <f>"383,0352"</f>
        <v>383,0352</v>
      </c>
      <c r="U50" s="28"/>
    </row>
    <row r="51" spans="1:21">
      <c r="A51" s="14" t="s">
        <v>205</v>
      </c>
      <c r="B51" s="13" t="s">
        <v>146</v>
      </c>
      <c r="C51" s="13" t="s">
        <v>147</v>
      </c>
      <c r="D51" s="13" t="s">
        <v>148</v>
      </c>
      <c r="E51" s="13" t="s">
        <v>393</v>
      </c>
      <c r="F51" s="13" t="s">
        <v>38</v>
      </c>
      <c r="G51" s="26" t="s">
        <v>144</v>
      </c>
      <c r="H51" s="26" t="s">
        <v>130</v>
      </c>
      <c r="I51" s="27" t="s">
        <v>120</v>
      </c>
      <c r="J51" s="14"/>
      <c r="K51" s="26" t="s">
        <v>58</v>
      </c>
      <c r="L51" s="26" t="s">
        <v>74</v>
      </c>
      <c r="M51" s="26" t="s">
        <v>124</v>
      </c>
      <c r="N51" s="14"/>
      <c r="O51" s="26" t="s">
        <v>120</v>
      </c>
      <c r="P51" s="26" t="s">
        <v>132</v>
      </c>
      <c r="Q51" s="27" t="s">
        <v>133</v>
      </c>
      <c r="R51" s="14"/>
      <c r="S51" s="36" t="str">
        <f>"615,0"</f>
        <v>615,0</v>
      </c>
      <c r="T51" s="14" t="str">
        <f>"377,7330"</f>
        <v>377,7330</v>
      </c>
      <c r="U51" s="13"/>
    </row>
    <row r="52" spans="1:21">
      <c r="A52" s="12" t="s">
        <v>207</v>
      </c>
      <c r="B52" s="11" t="s">
        <v>149</v>
      </c>
      <c r="C52" s="11" t="s">
        <v>150</v>
      </c>
      <c r="D52" s="11" t="s">
        <v>151</v>
      </c>
      <c r="E52" s="11" t="s">
        <v>393</v>
      </c>
      <c r="F52" s="11" t="s">
        <v>14</v>
      </c>
      <c r="G52" s="24" t="s">
        <v>77</v>
      </c>
      <c r="H52" s="24" t="s">
        <v>111</v>
      </c>
      <c r="I52" s="25" t="s">
        <v>112</v>
      </c>
      <c r="J52" s="12"/>
      <c r="K52" s="24" t="s">
        <v>40</v>
      </c>
      <c r="L52" s="24" t="s">
        <v>139</v>
      </c>
      <c r="M52" s="25" t="s">
        <v>43</v>
      </c>
      <c r="N52" s="12"/>
      <c r="O52" s="24" t="s">
        <v>130</v>
      </c>
      <c r="P52" s="24" t="s">
        <v>131</v>
      </c>
      <c r="Q52" s="25" t="s">
        <v>133</v>
      </c>
      <c r="R52" s="12"/>
      <c r="S52" s="35" t="str">
        <f>"532,5"</f>
        <v>532,5</v>
      </c>
      <c r="T52" s="12" t="str">
        <f>"333,1852"</f>
        <v>333,1852</v>
      </c>
      <c r="U52" s="11" t="s">
        <v>23</v>
      </c>
    </row>
    <row r="53" spans="1:21">
      <c r="B53" s="5" t="s">
        <v>204</v>
      </c>
    </row>
    <row r="54" spans="1:21" ht="16">
      <c r="A54" s="38" t="s">
        <v>152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</row>
    <row r="55" spans="1:21">
      <c r="A55" s="8" t="s">
        <v>203</v>
      </c>
      <c r="B55" s="7" t="s">
        <v>153</v>
      </c>
      <c r="C55" s="7" t="s">
        <v>154</v>
      </c>
      <c r="D55" s="7" t="s">
        <v>155</v>
      </c>
      <c r="E55" s="7" t="s">
        <v>398</v>
      </c>
      <c r="F55" s="7" t="s">
        <v>38</v>
      </c>
      <c r="G55" s="20" t="s">
        <v>56</v>
      </c>
      <c r="H55" s="20" t="s">
        <v>58</v>
      </c>
      <c r="I55" s="20" t="s">
        <v>74</v>
      </c>
      <c r="J55" s="8"/>
      <c r="K55" s="20" t="s">
        <v>20</v>
      </c>
      <c r="L55" s="20" t="s">
        <v>40</v>
      </c>
      <c r="M55" s="21" t="s">
        <v>42</v>
      </c>
      <c r="N55" s="8"/>
      <c r="O55" s="20" t="s">
        <v>74</v>
      </c>
      <c r="P55" s="20" t="s">
        <v>110</v>
      </c>
      <c r="Q55" s="21" t="s">
        <v>76</v>
      </c>
      <c r="R55" s="8"/>
      <c r="S55" s="33" t="str">
        <f>"415,0"</f>
        <v>415,0</v>
      </c>
      <c r="T55" s="8" t="str">
        <f>"244,3105"</f>
        <v>244,3105</v>
      </c>
      <c r="U55" s="7" t="s">
        <v>113</v>
      </c>
    </row>
    <row r="56" spans="1:21">
      <c r="B56" s="5" t="s">
        <v>204</v>
      </c>
    </row>
    <row r="57" spans="1:21" ht="16">
      <c r="A57" s="38" t="s">
        <v>156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</row>
    <row r="58" spans="1:21">
      <c r="A58" s="10" t="s">
        <v>203</v>
      </c>
      <c r="B58" s="9" t="s">
        <v>157</v>
      </c>
      <c r="C58" s="9" t="s">
        <v>158</v>
      </c>
      <c r="D58" s="9" t="s">
        <v>159</v>
      </c>
      <c r="E58" s="9" t="s">
        <v>398</v>
      </c>
      <c r="F58" s="9" t="s">
        <v>38</v>
      </c>
      <c r="G58" s="23" t="s">
        <v>56</v>
      </c>
      <c r="H58" s="22" t="s">
        <v>57</v>
      </c>
      <c r="I58" s="22" t="s">
        <v>160</v>
      </c>
      <c r="J58" s="10"/>
      <c r="K58" s="23" t="s">
        <v>52</v>
      </c>
      <c r="L58" s="22" t="s">
        <v>52</v>
      </c>
      <c r="M58" s="23" t="s">
        <v>56</v>
      </c>
      <c r="N58" s="10"/>
      <c r="O58" s="22" t="s">
        <v>75</v>
      </c>
      <c r="P58" s="22" t="s">
        <v>76</v>
      </c>
      <c r="Q58" s="23" t="s">
        <v>161</v>
      </c>
      <c r="R58" s="10"/>
      <c r="S58" s="34" t="str">
        <f>"435,0"</f>
        <v>435,0</v>
      </c>
      <c r="T58" s="10" t="str">
        <f>"248,5155"</f>
        <v>248,5155</v>
      </c>
      <c r="U58" s="9" t="s">
        <v>113</v>
      </c>
    </row>
    <row r="59" spans="1:21">
      <c r="A59" s="12" t="s">
        <v>203</v>
      </c>
      <c r="B59" s="11" t="s">
        <v>162</v>
      </c>
      <c r="C59" s="11" t="s">
        <v>163</v>
      </c>
      <c r="D59" s="11" t="s">
        <v>164</v>
      </c>
      <c r="E59" s="11" t="s">
        <v>393</v>
      </c>
      <c r="F59" s="11" t="s">
        <v>38</v>
      </c>
      <c r="G59" s="24" t="s">
        <v>130</v>
      </c>
      <c r="H59" s="24" t="s">
        <v>120</v>
      </c>
      <c r="I59" s="24" t="s">
        <v>132</v>
      </c>
      <c r="J59" s="12"/>
      <c r="K59" s="24" t="s">
        <v>58</v>
      </c>
      <c r="L59" s="24" t="s">
        <v>124</v>
      </c>
      <c r="M59" s="25" t="s">
        <v>75</v>
      </c>
      <c r="N59" s="12"/>
      <c r="O59" s="24" t="s">
        <v>133</v>
      </c>
      <c r="P59" s="24" t="s">
        <v>134</v>
      </c>
      <c r="Q59" s="25" t="s">
        <v>165</v>
      </c>
      <c r="R59" s="12"/>
      <c r="S59" s="35" t="str">
        <f>"657,5"</f>
        <v>657,5</v>
      </c>
      <c r="T59" s="12" t="str">
        <f>"381,2843"</f>
        <v>381,2843</v>
      </c>
      <c r="U59" s="11"/>
    </row>
    <row r="60" spans="1:21">
      <c r="B60" s="5" t="s">
        <v>204</v>
      </c>
    </row>
    <row r="61" spans="1:21">
      <c r="B61" s="5" t="s">
        <v>204</v>
      </c>
    </row>
    <row r="62" spans="1:21">
      <c r="B62" s="5" t="s">
        <v>204</v>
      </c>
    </row>
    <row r="63" spans="1:21" ht="18">
      <c r="B63" s="15" t="s">
        <v>166</v>
      </c>
      <c r="C63" s="15"/>
    </row>
    <row r="64" spans="1:21" ht="16">
      <c r="B64" s="16" t="s">
        <v>167</v>
      </c>
      <c r="C64" s="16"/>
    </row>
    <row r="65" spans="2:6" ht="14">
      <c r="B65" s="17"/>
      <c r="C65" s="18" t="s">
        <v>176</v>
      </c>
    </row>
    <row r="66" spans="2:6" ht="14">
      <c r="B66" s="19" t="s">
        <v>168</v>
      </c>
      <c r="C66" s="19" t="s">
        <v>169</v>
      </c>
      <c r="D66" s="19" t="s">
        <v>383</v>
      </c>
      <c r="E66" s="19" t="s">
        <v>170</v>
      </c>
      <c r="F66" s="19" t="s">
        <v>171</v>
      </c>
    </row>
    <row r="67" spans="2:6">
      <c r="B67" s="5" t="s">
        <v>71</v>
      </c>
      <c r="C67" s="5" t="s">
        <v>176</v>
      </c>
      <c r="D67" s="6" t="s">
        <v>177</v>
      </c>
      <c r="E67" s="6" t="s">
        <v>178</v>
      </c>
      <c r="F67" s="6" t="s">
        <v>179</v>
      </c>
    </row>
    <row r="68" spans="2:6">
      <c r="B68" s="5" t="s">
        <v>49</v>
      </c>
      <c r="C68" s="5" t="s">
        <v>176</v>
      </c>
      <c r="D68" s="6" t="s">
        <v>180</v>
      </c>
      <c r="E68" s="6" t="s">
        <v>181</v>
      </c>
      <c r="F68" s="6" t="s">
        <v>182</v>
      </c>
    </row>
    <row r="69" spans="2:6">
      <c r="B69" s="5" t="s">
        <v>44</v>
      </c>
      <c r="C69" s="5" t="s">
        <v>176</v>
      </c>
      <c r="D69" s="6" t="s">
        <v>175</v>
      </c>
      <c r="E69" s="6" t="s">
        <v>183</v>
      </c>
      <c r="F69" s="6" t="s">
        <v>184</v>
      </c>
    </row>
    <row r="71" spans="2:6" ht="16">
      <c r="B71" s="16" t="s">
        <v>188</v>
      </c>
      <c r="C71" s="16"/>
    </row>
    <row r="72" spans="2:6" ht="14">
      <c r="B72" s="17"/>
      <c r="C72" s="18" t="s">
        <v>174</v>
      </c>
    </row>
    <row r="73" spans="2:6" ht="14">
      <c r="B73" s="19" t="s">
        <v>168</v>
      </c>
      <c r="C73" s="19" t="s">
        <v>169</v>
      </c>
      <c r="D73" s="19" t="s">
        <v>383</v>
      </c>
      <c r="E73" s="19" t="s">
        <v>170</v>
      </c>
      <c r="F73" s="19" t="s">
        <v>171</v>
      </c>
    </row>
    <row r="74" spans="2:6">
      <c r="B74" s="5" t="s">
        <v>107</v>
      </c>
      <c r="C74" s="5" t="s">
        <v>174</v>
      </c>
      <c r="D74" s="6" t="s">
        <v>177</v>
      </c>
      <c r="E74" s="6" t="s">
        <v>190</v>
      </c>
      <c r="F74" s="6" t="s">
        <v>191</v>
      </c>
    </row>
    <row r="75" spans="2:6">
      <c r="B75" s="5" t="s">
        <v>99</v>
      </c>
      <c r="C75" s="5" t="s">
        <v>174</v>
      </c>
      <c r="D75" s="6" t="s">
        <v>187</v>
      </c>
      <c r="E75" s="6" t="s">
        <v>192</v>
      </c>
      <c r="F75" s="6" t="s">
        <v>193</v>
      </c>
    </row>
    <row r="76" spans="2:6">
      <c r="B76" s="5" t="s">
        <v>157</v>
      </c>
      <c r="C76" s="5" t="s">
        <v>174</v>
      </c>
      <c r="D76" s="6" t="s">
        <v>194</v>
      </c>
      <c r="E76" s="6" t="s">
        <v>178</v>
      </c>
      <c r="F76" s="6" t="s">
        <v>195</v>
      </c>
    </row>
    <row r="78" spans="2:6" ht="14">
      <c r="B78" s="17"/>
      <c r="C78" s="18" t="s">
        <v>176</v>
      </c>
    </row>
    <row r="79" spans="2:6" ht="14">
      <c r="B79" s="19" t="s">
        <v>168</v>
      </c>
      <c r="C79" s="19" t="s">
        <v>169</v>
      </c>
      <c r="D79" s="19" t="s">
        <v>383</v>
      </c>
      <c r="E79" s="19" t="s">
        <v>170</v>
      </c>
      <c r="F79" s="19" t="s">
        <v>171</v>
      </c>
    </row>
    <row r="80" spans="2:6">
      <c r="B80" s="5" t="s">
        <v>127</v>
      </c>
      <c r="C80" s="5" t="s">
        <v>176</v>
      </c>
      <c r="D80" s="6" t="s">
        <v>189</v>
      </c>
      <c r="E80" s="6" t="s">
        <v>196</v>
      </c>
      <c r="F80" s="6" t="s">
        <v>197</v>
      </c>
    </row>
    <row r="81" spans="2:6">
      <c r="B81" s="5" t="s">
        <v>141</v>
      </c>
      <c r="C81" s="5" t="s">
        <v>176</v>
      </c>
      <c r="D81" s="6" t="s">
        <v>198</v>
      </c>
      <c r="E81" s="6" t="s">
        <v>199</v>
      </c>
      <c r="F81" s="6" t="s">
        <v>200</v>
      </c>
    </row>
    <row r="82" spans="2:6">
      <c r="B82" s="5" t="s">
        <v>162</v>
      </c>
      <c r="C82" s="5" t="s">
        <v>176</v>
      </c>
      <c r="D82" s="6" t="s">
        <v>194</v>
      </c>
      <c r="E82" s="6" t="s">
        <v>201</v>
      </c>
      <c r="F82" s="6" t="s">
        <v>202</v>
      </c>
    </row>
  </sheetData>
  <mergeCells count="28"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  <mergeCell ref="A5:R5"/>
    <mergeCell ref="A8:R8"/>
    <mergeCell ref="A11:R11"/>
    <mergeCell ref="A15:R15"/>
    <mergeCell ref="A19:R19"/>
    <mergeCell ref="A23:R23"/>
    <mergeCell ref="A27:R27"/>
    <mergeCell ref="A30:R30"/>
    <mergeCell ref="A33:R33"/>
    <mergeCell ref="A36:R36"/>
    <mergeCell ref="A40:R40"/>
    <mergeCell ref="A44:R44"/>
    <mergeCell ref="A49:R49"/>
    <mergeCell ref="A54:R54"/>
    <mergeCell ref="A57:R57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tabSelected="1" topLeftCell="A32" zoomScaleNormal="100" workbookViewId="0">
      <selection activeCell="E71" sqref="E71"/>
    </sheetView>
  </sheetViews>
  <sheetFormatPr baseColWidth="10" defaultColWidth="9.1640625" defaultRowHeight="13"/>
  <cols>
    <col min="1" max="1" width="7.33203125" style="5" bestFit="1" customWidth="1"/>
    <col min="2" max="2" width="22.3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4.33203125" style="5" bestFit="1" customWidth="1"/>
    <col min="7" max="10" width="5.5" style="6" customWidth="1"/>
    <col min="11" max="11" width="10.5" style="32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5" t="s">
        <v>381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390</v>
      </c>
      <c r="B3" s="58" t="s">
        <v>0</v>
      </c>
      <c r="C3" s="55" t="s">
        <v>391</v>
      </c>
      <c r="D3" s="55" t="s">
        <v>6</v>
      </c>
      <c r="E3" s="41" t="s">
        <v>392</v>
      </c>
      <c r="F3" s="41" t="s">
        <v>5</v>
      </c>
      <c r="G3" s="41" t="s">
        <v>8</v>
      </c>
      <c r="H3" s="41"/>
      <c r="I3" s="41"/>
      <c r="J3" s="41"/>
      <c r="K3" s="43" t="s">
        <v>333</v>
      </c>
      <c r="L3" s="41" t="s">
        <v>3</v>
      </c>
      <c r="M3" s="56" t="s">
        <v>2</v>
      </c>
    </row>
    <row r="4" spans="1:13" s="1" customFormat="1" ht="21" customHeight="1" thickBot="1">
      <c r="A4" s="54"/>
      <c r="B4" s="59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4</v>
      </c>
      <c r="K4" s="44"/>
      <c r="L4" s="42"/>
      <c r="M4" s="57"/>
    </row>
    <row r="5" spans="1:13" ht="16">
      <c r="A5" s="39" t="s">
        <v>24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8" t="s">
        <v>203</v>
      </c>
      <c r="B6" s="7" t="s">
        <v>208</v>
      </c>
      <c r="C6" s="7" t="s">
        <v>209</v>
      </c>
      <c r="D6" s="7" t="s">
        <v>210</v>
      </c>
      <c r="E6" s="7" t="s">
        <v>393</v>
      </c>
      <c r="F6" s="7" t="s">
        <v>63</v>
      </c>
      <c r="G6" s="20" t="s">
        <v>19</v>
      </c>
      <c r="H6" s="20" t="s">
        <v>83</v>
      </c>
      <c r="I6" s="21" t="s">
        <v>64</v>
      </c>
      <c r="J6" s="8"/>
      <c r="K6" s="33" t="str">
        <f>"50,0"</f>
        <v>50,0</v>
      </c>
      <c r="L6" s="8" t="str">
        <f>"60,8800"</f>
        <v>60,8800</v>
      </c>
      <c r="M6" s="31" t="s">
        <v>377</v>
      </c>
    </row>
    <row r="7" spans="1:13">
      <c r="B7" s="5" t="s">
        <v>204</v>
      </c>
    </row>
    <row r="8" spans="1:13" ht="16">
      <c r="A8" s="38" t="s">
        <v>34</v>
      </c>
      <c r="B8" s="38"/>
      <c r="C8" s="38"/>
      <c r="D8" s="38"/>
      <c r="E8" s="38"/>
      <c r="F8" s="38"/>
      <c r="G8" s="38"/>
      <c r="H8" s="38"/>
      <c r="I8" s="38"/>
      <c r="J8" s="38"/>
    </row>
    <row r="9" spans="1:13">
      <c r="A9" s="8" t="s">
        <v>203</v>
      </c>
      <c r="B9" s="7" t="s">
        <v>211</v>
      </c>
      <c r="C9" s="7" t="s">
        <v>212</v>
      </c>
      <c r="D9" s="7" t="s">
        <v>213</v>
      </c>
      <c r="E9" s="7" t="s">
        <v>398</v>
      </c>
      <c r="F9" s="7" t="s">
        <v>14</v>
      </c>
      <c r="G9" s="21" t="s">
        <v>19</v>
      </c>
      <c r="H9" s="20" t="s">
        <v>83</v>
      </c>
      <c r="I9" s="21" t="s">
        <v>64</v>
      </c>
      <c r="J9" s="8"/>
      <c r="K9" s="33" t="str">
        <f>"50,0"</f>
        <v>50,0</v>
      </c>
      <c r="L9" s="8" t="str">
        <f>"57,1600"</f>
        <v>57,1600</v>
      </c>
      <c r="M9" s="7" t="s">
        <v>23</v>
      </c>
    </row>
    <row r="10" spans="1:13">
      <c r="B10" s="5" t="s">
        <v>204</v>
      </c>
    </row>
    <row r="11" spans="1:13" ht="16">
      <c r="A11" s="38" t="s">
        <v>48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3">
      <c r="A12" s="10" t="s">
        <v>203</v>
      </c>
      <c r="B12" s="9" t="s">
        <v>214</v>
      </c>
      <c r="C12" s="9" t="s">
        <v>215</v>
      </c>
      <c r="D12" s="9" t="s">
        <v>216</v>
      </c>
      <c r="E12" s="9" t="s">
        <v>398</v>
      </c>
      <c r="F12" s="9" t="s">
        <v>38</v>
      </c>
      <c r="G12" s="22" t="s">
        <v>82</v>
      </c>
      <c r="H12" s="23" t="s">
        <v>83</v>
      </c>
      <c r="I12" s="23" t="s">
        <v>83</v>
      </c>
      <c r="J12" s="10"/>
      <c r="K12" s="34" t="str">
        <f>"45,0"</f>
        <v>45,0</v>
      </c>
      <c r="L12" s="10" t="str">
        <f>"47,1555"</f>
        <v>47,1555</v>
      </c>
      <c r="M12" s="9" t="s">
        <v>113</v>
      </c>
    </row>
    <row r="13" spans="1:13">
      <c r="A13" s="14" t="s">
        <v>203</v>
      </c>
      <c r="B13" s="13" t="s">
        <v>217</v>
      </c>
      <c r="C13" s="13" t="s">
        <v>218</v>
      </c>
      <c r="D13" s="13" t="s">
        <v>219</v>
      </c>
      <c r="E13" s="13" t="s">
        <v>393</v>
      </c>
      <c r="F13" s="13" t="s">
        <v>38</v>
      </c>
      <c r="G13" s="27" t="s">
        <v>55</v>
      </c>
      <c r="H13" s="26" t="s">
        <v>55</v>
      </c>
      <c r="I13" s="27" t="s">
        <v>32</v>
      </c>
      <c r="J13" s="14"/>
      <c r="K13" s="36" t="str">
        <f>"75,0"</f>
        <v>75,0</v>
      </c>
      <c r="L13" s="14" t="str">
        <f>"76,5450"</f>
        <v>76,5450</v>
      </c>
      <c r="M13" s="13" t="s">
        <v>220</v>
      </c>
    </row>
    <row r="14" spans="1:13">
      <c r="A14" s="14" t="s">
        <v>205</v>
      </c>
      <c r="B14" s="13" t="s">
        <v>221</v>
      </c>
      <c r="C14" s="13" t="s">
        <v>222</v>
      </c>
      <c r="D14" s="13" t="s">
        <v>223</v>
      </c>
      <c r="E14" s="13" t="s">
        <v>393</v>
      </c>
      <c r="F14" s="13" t="s">
        <v>38</v>
      </c>
      <c r="G14" s="26" t="s">
        <v>89</v>
      </c>
      <c r="H14" s="26" t="s">
        <v>29</v>
      </c>
      <c r="I14" s="27" t="s">
        <v>16</v>
      </c>
      <c r="J14" s="14"/>
      <c r="K14" s="36" t="str">
        <f>"70,0"</f>
        <v>70,0</v>
      </c>
      <c r="L14" s="14" t="str">
        <f>"75,4530"</f>
        <v>75,4530</v>
      </c>
      <c r="M14" s="30" t="s">
        <v>375</v>
      </c>
    </row>
    <row r="15" spans="1:13">
      <c r="A15" s="14" t="s">
        <v>207</v>
      </c>
      <c r="B15" s="13" t="s">
        <v>214</v>
      </c>
      <c r="C15" s="13" t="s">
        <v>224</v>
      </c>
      <c r="D15" s="13" t="s">
        <v>216</v>
      </c>
      <c r="E15" s="13" t="s">
        <v>393</v>
      </c>
      <c r="F15" s="13" t="s">
        <v>38</v>
      </c>
      <c r="G15" s="26" t="s">
        <v>82</v>
      </c>
      <c r="H15" s="27" t="s">
        <v>83</v>
      </c>
      <c r="I15" s="27" t="s">
        <v>83</v>
      </c>
      <c r="J15" s="14"/>
      <c r="K15" s="36" t="str">
        <f>"45,0"</f>
        <v>45,0</v>
      </c>
      <c r="L15" s="14" t="str">
        <f>"47,1555"</f>
        <v>47,1555</v>
      </c>
      <c r="M15" s="13" t="s">
        <v>113</v>
      </c>
    </row>
    <row r="16" spans="1:13">
      <c r="A16" s="12" t="s">
        <v>206</v>
      </c>
      <c r="B16" s="11" t="s">
        <v>225</v>
      </c>
      <c r="C16" s="11" t="s">
        <v>226</v>
      </c>
      <c r="D16" s="11" t="s">
        <v>227</v>
      </c>
      <c r="E16" s="11" t="s">
        <v>393</v>
      </c>
      <c r="F16" s="11" t="s">
        <v>63</v>
      </c>
      <c r="G16" s="25" t="s">
        <v>47</v>
      </c>
      <c r="H16" s="25" t="s">
        <v>47</v>
      </c>
      <c r="I16" s="25" t="s">
        <v>47</v>
      </c>
      <c r="J16" s="12"/>
      <c r="K16" s="35">
        <v>0</v>
      </c>
      <c r="L16" s="12" t="str">
        <f>"0,0000"</f>
        <v>0,0000</v>
      </c>
      <c r="M16" s="29" t="s">
        <v>377</v>
      </c>
    </row>
    <row r="17" spans="1:13">
      <c r="B17" s="5" t="s">
        <v>204</v>
      </c>
    </row>
    <row r="18" spans="1:13" ht="16">
      <c r="A18" s="38" t="s">
        <v>59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3">
      <c r="A19" s="10" t="s">
        <v>203</v>
      </c>
      <c r="B19" s="9" t="s">
        <v>228</v>
      </c>
      <c r="C19" s="9" t="s">
        <v>229</v>
      </c>
      <c r="D19" s="9" t="s">
        <v>230</v>
      </c>
      <c r="E19" s="9" t="s">
        <v>393</v>
      </c>
      <c r="F19" s="9" t="s">
        <v>14</v>
      </c>
      <c r="G19" s="23" t="s">
        <v>231</v>
      </c>
      <c r="H19" s="22" t="s">
        <v>231</v>
      </c>
      <c r="I19" s="23" t="s">
        <v>89</v>
      </c>
      <c r="J19" s="10"/>
      <c r="K19" s="34" t="str">
        <f>"62,5"</f>
        <v>62,5</v>
      </c>
      <c r="L19" s="10" t="str">
        <f>"59,4125"</f>
        <v>59,4125</v>
      </c>
      <c r="M19" s="9" t="s">
        <v>23</v>
      </c>
    </row>
    <row r="20" spans="1:13">
      <c r="A20" s="14" t="s">
        <v>205</v>
      </c>
      <c r="B20" s="13" t="s">
        <v>60</v>
      </c>
      <c r="C20" s="13" t="s">
        <v>61</v>
      </c>
      <c r="D20" s="13" t="s">
        <v>62</v>
      </c>
      <c r="E20" s="13" t="s">
        <v>393</v>
      </c>
      <c r="F20" s="13" t="s">
        <v>63</v>
      </c>
      <c r="G20" s="26" t="s">
        <v>64</v>
      </c>
      <c r="H20" s="26" t="s">
        <v>65</v>
      </c>
      <c r="I20" s="14"/>
      <c r="J20" s="14"/>
      <c r="K20" s="36" t="str">
        <f>"57,5"</f>
        <v>57,5</v>
      </c>
      <c r="L20" s="14" t="str">
        <f>"55,1253"</f>
        <v>55,1253</v>
      </c>
      <c r="M20" s="30" t="s">
        <v>377</v>
      </c>
    </row>
    <row r="21" spans="1:13">
      <c r="A21" s="12" t="s">
        <v>203</v>
      </c>
      <c r="B21" s="11" t="s">
        <v>60</v>
      </c>
      <c r="C21" s="11" t="s">
        <v>69</v>
      </c>
      <c r="D21" s="11" t="s">
        <v>62</v>
      </c>
      <c r="E21" s="11" t="s">
        <v>394</v>
      </c>
      <c r="F21" s="11" t="s">
        <v>63</v>
      </c>
      <c r="G21" s="24" t="s">
        <v>64</v>
      </c>
      <c r="H21" s="24" t="s">
        <v>65</v>
      </c>
      <c r="I21" s="12"/>
      <c r="J21" s="12"/>
      <c r="K21" s="35" t="str">
        <f>"57,5"</f>
        <v>57,5</v>
      </c>
      <c r="L21" s="12" t="str">
        <f>"57,5508"</f>
        <v>57,5508</v>
      </c>
      <c r="M21" s="29" t="s">
        <v>377</v>
      </c>
    </row>
    <row r="22" spans="1:13">
      <c r="B22" s="5" t="s">
        <v>204</v>
      </c>
    </row>
    <row r="23" spans="1:13" ht="16">
      <c r="A23" s="38" t="s">
        <v>90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3">
      <c r="A24" s="8" t="s">
        <v>203</v>
      </c>
      <c r="B24" s="7" t="s">
        <v>232</v>
      </c>
      <c r="C24" s="7" t="s">
        <v>233</v>
      </c>
      <c r="D24" s="7" t="s">
        <v>234</v>
      </c>
      <c r="E24" s="7" t="s">
        <v>398</v>
      </c>
      <c r="F24" s="7" t="s">
        <v>14</v>
      </c>
      <c r="G24" s="20" t="s">
        <v>83</v>
      </c>
      <c r="H24" s="20" t="s">
        <v>41</v>
      </c>
      <c r="I24" s="21" t="s">
        <v>28</v>
      </c>
      <c r="J24" s="8"/>
      <c r="K24" s="33" t="str">
        <f>"55,0"</f>
        <v>55,0</v>
      </c>
      <c r="L24" s="8" t="str">
        <f>"45,9140"</f>
        <v>45,9140</v>
      </c>
      <c r="M24" s="7" t="s">
        <v>23</v>
      </c>
    </row>
    <row r="25" spans="1:13">
      <c r="B25" s="5" t="s">
        <v>204</v>
      </c>
    </row>
    <row r="26" spans="1:13" ht="16">
      <c r="A26" s="38" t="s">
        <v>24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13">
      <c r="A27" s="8" t="s">
        <v>203</v>
      </c>
      <c r="B27" s="7" t="s">
        <v>235</v>
      </c>
      <c r="C27" s="7" t="s">
        <v>386</v>
      </c>
      <c r="D27" s="7" t="s">
        <v>236</v>
      </c>
      <c r="E27" s="7" t="s">
        <v>400</v>
      </c>
      <c r="F27" s="7" t="s">
        <v>38</v>
      </c>
      <c r="G27" s="20" t="s">
        <v>28</v>
      </c>
      <c r="H27" s="21" t="s">
        <v>15</v>
      </c>
      <c r="I27" s="21" t="s">
        <v>15</v>
      </c>
      <c r="J27" s="8"/>
      <c r="K27" s="33" t="str">
        <f>"60,0"</f>
        <v>60,0</v>
      </c>
      <c r="L27" s="8" t="str">
        <f>"56,4240"</f>
        <v>56,4240</v>
      </c>
      <c r="M27" s="7" t="s">
        <v>237</v>
      </c>
    </row>
    <row r="28" spans="1:13">
      <c r="B28" s="5" t="s">
        <v>204</v>
      </c>
    </row>
    <row r="29" spans="1:13" ht="16">
      <c r="A29" s="38" t="s">
        <v>48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3">
      <c r="A30" s="8" t="s">
        <v>203</v>
      </c>
      <c r="B30" s="7" t="s">
        <v>238</v>
      </c>
      <c r="C30" s="7" t="s">
        <v>239</v>
      </c>
      <c r="D30" s="7" t="s">
        <v>240</v>
      </c>
      <c r="E30" s="7" t="s">
        <v>393</v>
      </c>
      <c r="F30" s="7" t="s">
        <v>38</v>
      </c>
      <c r="G30" s="20" t="s">
        <v>40</v>
      </c>
      <c r="H30" s="20" t="s">
        <v>47</v>
      </c>
      <c r="I30" s="20" t="s">
        <v>139</v>
      </c>
      <c r="J30" s="8"/>
      <c r="K30" s="33" t="str">
        <f>"107,5"</f>
        <v>107,5</v>
      </c>
      <c r="L30" s="8" t="str">
        <f>"84,4090"</f>
        <v>84,4090</v>
      </c>
      <c r="M30" s="7"/>
    </row>
    <row r="31" spans="1:13">
      <c r="B31" s="5" t="s">
        <v>204</v>
      </c>
    </row>
    <row r="32" spans="1:13" ht="16">
      <c r="A32" s="38" t="s">
        <v>59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13">
      <c r="A33" s="10" t="s">
        <v>203</v>
      </c>
      <c r="B33" s="9" t="s">
        <v>241</v>
      </c>
      <c r="C33" s="9" t="s">
        <v>242</v>
      </c>
      <c r="D33" s="9" t="s">
        <v>243</v>
      </c>
      <c r="E33" s="9" t="s">
        <v>395</v>
      </c>
      <c r="F33" s="9" t="s">
        <v>14</v>
      </c>
      <c r="G33" s="22" t="s">
        <v>47</v>
      </c>
      <c r="H33" s="22" t="s">
        <v>139</v>
      </c>
      <c r="I33" s="23" t="s">
        <v>42</v>
      </c>
      <c r="J33" s="10"/>
      <c r="K33" s="34" t="str">
        <f>"107,5"</f>
        <v>107,5</v>
      </c>
      <c r="L33" s="10" t="str">
        <f>"79,9478"</f>
        <v>79,9478</v>
      </c>
      <c r="M33" s="9" t="s">
        <v>102</v>
      </c>
    </row>
    <row r="34" spans="1:13">
      <c r="A34" s="14" t="s">
        <v>203</v>
      </c>
      <c r="B34" s="13" t="s">
        <v>244</v>
      </c>
      <c r="C34" s="13" t="s">
        <v>245</v>
      </c>
      <c r="D34" s="13" t="s">
        <v>246</v>
      </c>
      <c r="E34" s="13" t="s">
        <v>398</v>
      </c>
      <c r="F34" s="13" t="s">
        <v>38</v>
      </c>
      <c r="G34" s="26" t="s">
        <v>54</v>
      </c>
      <c r="H34" s="26" t="s">
        <v>57</v>
      </c>
      <c r="I34" s="27" t="s">
        <v>58</v>
      </c>
      <c r="J34" s="14"/>
      <c r="K34" s="36" t="str">
        <f>"135,0"</f>
        <v>135,0</v>
      </c>
      <c r="L34" s="14" t="str">
        <f>"102,7620"</f>
        <v>102,7620</v>
      </c>
      <c r="M34" s="13" t="s">
        <v>113</v>
      </c>
    </row>
    <row r="35" spans="1:13">
      <c r="A35" s="14" t="s">
        <v>203</v>
      </c>
      <c r="B35" s="13" t="s">
        <v>247</v>
      </c>
      <c r="C35" s="13" t="s">
        <v>248</v>
      </c>
      <c r="D35" s="13" t="s">
        <v>249</v>
      </c>
      <c r="E35" s="13" t="s">
        <v>393</v>
      </c>
      <c r="F35" s="13" t="s">
        <v>38</v>
      </c>
      <c r="G35" s="26" t="s">
        <v>42</v>
      </c>
      <c r="H35" s="26" t="s">
        <v>52</v>
      </c>
      <c r="I35" s="27" t="s">
        <v>56</v>
      </c>
      <c r="J35" s="14"/>
      <c r="K35" s="36" t="str">
        <f>"120,0"</f>
        <v>120,0</v>
      </c>
      <c r="L35" s="14" t="str">
        <f>"89,3400"</f>
        <v>89,3400</v>
      </c>
      <c r="M35" s="13" t="s">
        <v>113</v>
      </c>
    </row>
    <row r="36" spans="1:13">
      <c r="A36" s="12" t="s">
        <v>205</v>
      </c>
      <c r="B36" s="11" t="s">
        <v>250</v>
      </c>
      <c r="C36" s="11" t="s">
        <v>251</v>
      </c>
      <c r="D36" s="11" t="s">
        <v>252</v>
      </c>
      <c r="E36" s="11" t="s">
        <v>393</v>
      </c>
      <c r="F36" s="11" t="s">
        <v>38</v>
      </c>
      <c r="G36" s="25" t="s">
        <v>47</v>
      </c>
      <c r="H36" s="25" t="s">
        <v>47</v>
      </c>
      <c r="I36" s="24" t="s">
        <v>47</v>
      </c>
      <c r="J36" s="12"/>
      <c r="K36" s="35" t="str">
        <f>"105,0"</f>
        <v>105,0</v>
      </c>
      <c r="L36" s="12" t="str">
        <f>"75,9675"</f>
        <v>75,9675</v>
      </c>
      <c r="M36" s="11" t="s">
        <v>253</v>
      </c>
    </row>
    <row r="37" spans="1:13">
      <c r="B37" s="5" t="s">
        <v>204</v>
      </c>
    </row>
    <row r="38" spans="1:13" ht="16">
      <c r="A38" s="38" t="s">
        <v>70</v>
      </c>
      <c r="B38" s="38"/>
      <c r="C38" s="38"/>
      <c r="D38" s="38"/>
      <c r="E38" s="38"/>
      <c r="F38" s="38"/>
      <c r="G38" s="38"/>
      <c r="H38" s="38"/>
      <c r="I38" s="38"/>
      <c r="J38" s="38"/>
    </row>
    <row r="39" spans="1:13">
      <c r="A39" s="10" t="s">
        <v>203</v>
      </c>
      <c r="B39" s="9" t="s">
        <v>254</v>
      </c>
      <c r="C39" s="9" t="s">
        <v>255</v>
      </c>
      <c r="D39" s="9" t="s">
        <v>256</v>
      </c>
      <c r="E39" s="9" t="s">
        <v>398</v>
      </c>
      <c r="F39" s="9" t="s">
        <v>38</v>
      </c>
      <c r="G39" s="22" t="s">
        <v>57</v>
      </c>
      <c r="H39" s="22" t="s">
        <v>58</v>
      </c>
      <c r="I39" s="23" t="s">
        <v>160</v>
      </c>
      <c r="J39" s="10"/>
      <c r="K39" s="34" t="str">
        <f>"140,0"</f>
        <v>140,0</v>
      </c>
      <c r="L39" s="10" t="str">
        <f>"95,8860"</f>
        <v>95,8860</v>
      </c>
      <c r="M39" s="9"/>
    </row>
    <row r="40" spans="1:13">
      <c r="A40" s="14" t="s">
        <v>205</v>
      </c>
      <c r="B40" s="13" t="s">
        <v>257</v>
      </c>
      <c r="C40" s="13" t="s">
        <v>258</v>
      </c>
      <c r="D40" s="13" t="s">
        <v>259</v>
      </c>
      <c r="E40" s="13" t="s">
        <v>398</v>
      </c>
      <c r="F40" s="13" t="s">
        <v>14</v>
      </c>
      <c r="G40" s="26" t="s">
        <v>47</v>
      </c>
      <c r="H40" s="26" t="s">
        <v>42</v>
      </c>
      <c r="I40" s="26" t="s">
        <v>260</v>
      </c>
      <c r="J40" s="14"/>
      <c r="K40" s="36" t="str">
        <f>"117,5"</f>
        <v>117,5</v>
      </c>
      <c r="L40" s="14" t="str">
        <f>"79,7825"</f>
        <v>79,7825</v>
      </c>
      <c r="M40" s="13" t="s">
        <v>23</v>
      </c>
    </row>
    <row r="41" spans="1:13">
      <c r="A41" s="14" t="s">
        <v>203</v>
      </c>
      <c r="B41" s="13" t="s">
        <v>261</v>
      </c>
      <c r="C41" s="13" t="s">
        <v>262</v>
      </c>
      <c r="D41" s="13" t="s">
        <v>263</v>
      </c>
      <c r="E41" s="13" t="s">
        <v>393</v>
      </c>
      <c r="F41" s="13" t="s">
        <v>14</v>
      </c>
      <c r="G41" s="26" t="s">
        <v>74</v>
      </c>
      <c r="H41" s="26" t="s">
        <v>75</v>
      </c>
      <c r="I41" s="27" t="s">
        <v>110</v>
      </c>
      <c r="J41" s="14"/>
      <c r="K41" s="36" t="str">
        <f>"160,0"</f>
        <v>160,0</v>
      </c>
      <c r="L41" s="14" t="str">
        <f>"109,2320"</f>
        <v>109,2320</v>
      </c>
      <c r="M41" s="13" t="s">
        <v>23</v>
      </c>
    </row>
    <row r="42" spans="1:13">
      <c r="A42" s="14" t="s">
        <v>205</v>
      </c>
      <c r="B42" s="13" t="s">
        <v>264</v>
      </c>
      <c r="C42" s="13" t="s">
        <v>265</v>
      </c>
      <c r="D42" s="13" t="s">
        <v>266</v>
      </c>
      <c r="E42" s="13" t="s">
        <v>393</v>
      </c>
      <c r="F42" s="13" t="s">
        <v>38</v>
      </c>
      <c r="G42" s="26" t="s">
        <v>58</v>
      </c>
      <c r="H42" s="26" t="s">
        <v>68</v>
      </c>
      <c r="I42" s="27" t="s">
        <v>74</v>
      </c>
      <c r="J42" s="14"/>
      <c r="K42" s="36" t="str">
        <f>"147,5"</f>
        <v>147,5</v>
      </c>
      <c r="L42" s="14" t="str">
        <f>"99,4740"</f>
        <v>99,4740</v>
      </c>
      <c r="M42" s="30" t="s">
        <v>375</v>
      </c>
    </row>
    <row r="43" spans="1:13">
      <c r="A43" s="14" t="s">
        <v>207</v>
      </c>
      <c r="B43" s="13" t="s">
        <v>267</v>
      </c>
      <c r="C43" s="13" t="s">
        <v>268</v>
      </c>
      <c r="D43" s="13" t="s">
        <v>269</v>
      </c>
      <c r="E43" s="13" t="s">
        <v>393</v>
      </c>
      <c r="F43" s="13" t="s">
        <v>14</v>
      </c>
      <c r="G43" s="26" t="s">
        <v>67</v>
      </c>
      <c r="H43" s="26" t="s">
        <v>58</v>
      </c>
      <c r="I43" s="26" t="s">
        <v>118</v>
      </c>
      <c r="J43" s="14"/>
      <c r="K43" s="36" t="str">
        <f>"142,5"</f>
        <v>142,5</v>
      </c>
      <c r="L43" s="14" t="str">
        <f>"95,7457"</f>
        <v>95,7457</v>
      </c>
      <c r="M43" s="30" t="s">
        <v>375</v>
      </c>
    </row>
    <row r="44" spans="1:13">
      <c r="A44" s="14" t="s">
        <v>334</v>
      </c>
      <c r="B44" s="13" t="s">
        <v>254</v>
      </c>
      <c r="C44" s="13" t="s">
        <v>270</v>
      </c>
      <c r="D44" s="13" t="s">
        <v>256</v>
      </c>
      <c r="E44" s="13" t="s">
        <v>393</v>
      </c>
      <c r="F44" s="13" t="s">
        <v>38</v>
      </c>
      <c r="G44" s="26" t="s">
        <v>57</v>
      </c>
      <c r="H44" s="26" t="s">
        <v>58</v>
      </c>
      <c r="I44" s="27" t="s">
        <v>160</v>
      </c>
      <c r="J44" s="14"/>
      <c r="K44" s="36" t="str">
        <f>"140,0"</f>
        <v>140,0</v>
      </c>
      <c r="L44" s="14" t="str">
        <f>"95,8860"</f>
        <v>95,8860</v>
      </c>
      <c r="M44" s="13"/>
    </row>
    <row r="45" spans="1:13">
      <c r="A45" s="12" t="s">
        <v>203</v>
      </c>
      <c r="B45" s="11" t="s">
        <v>271</v>
      </c>
      <c r="C45" s="11" t="s">
        <v>387</v>
      </c>
      <c r="D45" s="11" t="s">
        <v>259</v>
      </c>
      <c r="E45" s="11" t="s">
        <v>399</v>
      </c>
      <c r="F45" s="11" t="s">
        <v>14</v>
      </c>
      <c r="G45" s="24" t="s">
        <v>55</v>
      </c>
      <c r="H45" s="24" t="s">
        <v>32</v>
      </c>
      <c r="I45" s="24" t="s">
        <v>17</v>
      </c>
      <c r="J45" s="12"/>
      <c r="K45" s="35" t="str">
        <f>"85,0"</f>
        <v>85,0</v>
      </c>
      <c r="L45" s="12" t="str">
        <f>"79,6467"</f>
        <v>79,6467</v>
      </c>
      <c r="M45" s="11" t="s">
        <v>23</v>
      </c>
    </row>
    <row r="46" spans="1:13">
      <c r="B46" s="5" t="s">
        <v>204</v>
      </c>
    </row>
    <row r="47" spans="1:13" ht="16">
      <c r="A47" s="38" t="s">
        <v>85</v>
      </c>
      <c r="B47" s="38"/>
      <c r="C47" s="38"/>
      <c r="D47" s="38"/>
      <c r="E47" s="38"/>
      <c r="F47" s="38"/>
      <c r="G47" s="38"/>
      <c r="H47" s="38"/>
      <c r="I47" s="38"/>
      <c r="J47" s="38"/>
    </row>
    <row r="48" spans="1:13">
      <c r="A48" s="10" t="s">
        <v>203</v>
      </c>
      <c r="B48" s="9" t="s">
        <v>272</v>
      </c>
      <c r="C48" s="9" t="s">
        <v>273</v>
      </c>
      <c r="D48" s="9" t="s">
        <v>274</v>
      </c>
      <c r="E48" s="9" t="s">
        <v>398</v>
      </c>
      <c r="F48" s="9" t="s">
        <v>38</v>
      </c>
      <c r="G48" s="22" t="s">
        <v>97</v>
      </c>
      <c r="H48" s="22" t="s">
        <v>43</v>
      </c>
      <c r="I48" s="23" t="s">
        <v>52</v>
      </c>
      <c r="J48" s="10"/>
      <c r="K48" s="34" t="str">
        <f>"115,0"</f>
        <v>115,0</v>
      </c>
      <c r="L48" s="10" t="str">
        <f>"74,1405"</f>
        <v>74,1405</v>
      </c>
      <c r="M48" s="9"/>
    </row>
    <row r="49" spans="1:13">
      <c r="A49" s="14" t="s">
        <v>203</v>
      </c>
      <c r="B49" s="13" t="s">
        <v>127</v>
      </c>
      <c r="C49" s="13" t="s">
        <v>128</v>
      </c>
      <c r="D49" s="13" t="s">
        <v>129</v>
      </c>
      <c r="E49" s="13" t="s">
        <v>393</v>
      </c>
      <c r="F49" s="13" t="s">
        <v>63</v>
      </c>
      <c r="G49" s="26" t="s">
        <v>77</v>
      </c>
      <c r="H49" s="26" t="s">
        <v>111</v>
      </c>
      <c r="I49" s="26" t="s">
        <v>112</v>
      </c>
      <c r="J49" s="14"/>
      <c r="K49" s="36" t="str">
        <f>"200,0"</f>
        <v>200,0</v>
      </c>
      <c r="L49" s="14" t="str">
        <f>"127,6800"</f>
        <v>127,6800</v>
      </c>
      <c r="M49" s="30" t="s">
        <v>377</v>
      </c>
    </row>
    <row r="50" spans="1:13">
      <c r="A50" s="14" t="s">
        <v>205</v>
      </c>
      <c r="B50" s="13" t="s">
        <v>275</v>
      </c>
      <c r="C50" s="13" t="s">
        <v>276</v>
      </c>
      <c r="D50" s="13" t="s">
        <v>277</v>
      </c>
      <c r="E50" s="13" t="s">
        <v>393</v>
      </c>
      <c r="F50" s="13" t="s">
        <v>63</v>
      </c>
      <c r="G50" s="26" t="s">
        <v>124</v>
      </c>
      <c r="H50" s="27" t="s">
        <v>110</v>
      </c>
      <c r="I50" s="26" t="s">
        <v>110</v>
      </c>
      <c r="J50" s="14"/>
      <c r="K50" s="36" t="str">
        <f>"165,0"</f>
        <v>165,0</v>
      </c>
      <c r="L50" s="14" t="str">
        <f>"107,2335"</f>
        <v>107,2335</v>
      </c>
      <c r="M50" s="30" t="s">
        <v>377</v>
      </c>
    </row>
    <row r="51" spans="1:13">
      <c r="A51" s="14" t="s">
        <v>207</v>
      </c>
      <c r="B51" s="13" t="s">
        <v>278</v>
      </c>
      <c r="C51" s="13" t="s">
        <v>279</v>
      </c>
      <c r="D51" s="13" t="s">
        <v>280</v>
      </c>
      <c r="E51" s="13" t="s">
        <v>393</v>
      </c>
      <c r="F51" s="13" t="s">
        <v>38</v>
      </c>
      <c r="G51" s="26" t="s">
        <v>52</v>
      </c>
      <c r="H51" s="26" t="s">
        <v>66</v>
      </c>
      <c r="I51" s="27" t="s">
        <v>281</v>
      </c>
      <c r="J51" s="14"/>
      <c r="K51" s="36" t="str">
        <f>"127,5"</f>
        <v>127,5</v>
      </c>
      <c r="L51" s="14" t="str">
        <f>"81,6255"</f>
        <v>81,6255</v>
      </c>
      <c r="M51" s="13" t="s">
        <v>253</v>
      </c>
    </row>
    <row r="52" spans="1:13">
      <c r="A52" s="14" t="s">
        <v>334</v>
      </c>
      <c r="B52" s="13" t="s">
        <v>282</v>
      </c>
      <c r="C52" s="13" t="s">
        <v>283</v>
      </c>
      <c r="D52" s="13" t="s">
        <v>284</v>
      </c>
      <c r="E52" s="13" t="s">
        <v>393</v>
      </c>
      <c r="F52" s="13" t="s">
        <v>38</v>
      </c>
      <c r="G52" s="26" t="s">
        <v>42</v>
      </c>
      <c r="H52" s="26" t="s">
        <v>43</v>
      </c>
      <c r="I52" s="27" t="s">
        <v>260</v>
      </c>
      <c r="J52" s="14"/>
      <c r="K52" s="36" t="str">
        <f>"115,0"</f>
        <v>115,0</v>
      </c>
      <c r="L52" s="14" t="str">
        <f>"74,6465"</f>
        <v>74,6465</v>
      </c>
      <c r="M52" s="13" t="s">
        <v>285</v>
      </c>
    </row>
    <row r="53" spans="1:13">
      <c r="A53" s="12" t="s">
        <v>335</v>
      </c>
      <c r="B53" s="11" t="s">
        <v>136</v>
      </c>
      <c r="C53" s="11" t="s">
        <v>137</v>
      </c>
      <c r="D53" s="11" t="s">
        <v>138</v>
      </c>
      <c r="E53" s="11" t="s">
        <v>393</v>
      </c>
      <c r="F53" s="11" t="s">
        <v>14</v>
      </c>
      <c r="G53" s="24" t="s">
        <v>40</v>
      </c>
      <c r="H53" s="24" t="s">
        <v>139</v>
      </c>
      <c r="I53" s="25" t="s">
        <v>97</v>
      </c>
      <c r="J53" s="12"/>
      <c r="K53" s="35" t="str">
        <f>"107,5"</f>
        <v>107,5</v>
      </c>
      <c r="L53" s="12" t="str">
        <f>"70,2620"</f>
        <v>70,2620</v>
      </c>
      <c r="M53" s="11" t="s">
        <v>23</v>
      </c>
    </row>
    <row r="54" spans="1:13">
      <c r="B54" s="5" t="s">
        <v>204</v>
      </c>
    </row>
    <row r="55" spans="1:13" ht="16">
      <c r="A55" s="38" t="s">
        <v>140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3">
      <c r="A56" s="10" t="s">
        <v>203</v>
      </c>
      <c r="B56" s="9" t="s">
        <v>286</v>
      </c>
      <c r="C56" s="9" t="s">
        <v>287</v>
      </c>
      <c r="D56" s="9" t="s">
        <v>288</v>
      </c>
      <c r="E56" s="9" t="s">
        <v>395</v>
      </c>
      <c r="F56" s="9" t="s">
        <v>14</v>
      </c>
      <c r="G56" s="22" t="s">
        <v>17</v>
      </c>
      <c r="H56" s="22" t="s">
        <v>20</v>
      </c>
      <c r="I56" s="22" t="s">
        <v>39</v>
      </c>
      <c r="J56" s="10"/>
      <c r="K56" s="34" t="str">
        <f>"95,0"</f>
        <v>95,0</v>
      </c>
      <c r="L56" s="10" t="str">
        <f>"58,0545"</f>
        <v>58,0545</v>
      </c>
      <c r="M56" s="9" t="s">
        <v>23</v>
      </c>
    </row>
    <row r="57" spans="1:13">
      <c r="A57" s="14" t="s">
        <v>203</v>
      </c>
      <c r="B57" s="13" t="s">
        <v>289</v>
      </c>
      <c r="C57" s="13" t="s">
        <v>290</v>
      </c>
      <c r="D57" s="13" t="s">
        <v>291</v>
      </c>
      <c r="E57" s="13" t="s">
        <v>393</v>
      </c>
      <c r="F57" s="13" t="s">
        <v>63</v>
      </c>
      <c r="G57" s="26" t="s">
        <v>56</v>
      </c>
      <c r="H57" s="27" t="s">
        <v>58</v>
      </c>
      <c r="I57" s="27" t="s">
        <v>58</v>
      </c>
      <c r="J57" s="14"/>
      <c r="K57" s="36" t="str">
        <f>"130,0"</f>
        <v>130,0</v>
      </c>
      <c r="L57" s="14" t="str">
        <f>"79,3780"</f>
        <v>79,3780</v>
      </c>
      <c r="M57" s="30" t="s">
        <v>377</v>
      </c>
    </row>
    <row r="58" spans="1:13">
      <c r="A58" s="14" t="s">
        <v>203</v>
      </c>
      <c r="B58" s="13" t="s">
        <v>292</v>
      </c>
      <c r="C58" s="13" t="s">
        <v>293</v>
      </c>
      <c r="D58" s="13" t="s">
        <v>294</v>
      </c>
      <c r="E58" s="13" t="s">
        <v>394</v>
      </c>
      <c r="F58" s="13" t="s">
        <v>295</v>
      </c>
      <c r="G58" s="26" t="s">
        <v>56</v>
      </c>
      <c r="H58" s="26" t="s">
        <v>57</v>
      </c>
      <c r="I58" s="27" t="s">
        <v>58</v>
      </c>
      <c r="J58" s="14"/>
      <c r="K58" s="36" t="str">
        <f>"135,0"</f>
        <v>135,0</v>
      </c>
      <c r="L58" s="14" t="str">
        <f>"87,1989"</f>
        <v>87,1989</v>
      </c>
      <c r="M58" s="30"/>
    </row>
    <row r="59" spans="1:13">
      <c r="A59" s="12" t="s">
        <v>205</v>
      </c>
      <c r="B59" s="11" t="s">
        <v>289</v>
      </c>
      <c r="C59" s="11" t="s">
        <v>296</v>
      </c>
      <c r="D59" s="11" t="s">
        <v>291</v>
      </c>
      <c r="E59" s="11" t="s">
        <v>394</v>
      </c>
      <c r="F59" s="11" t="s">
        <v>63</v>
      </c>
      <c r="G59" s="24" t="s">
        <v>56</v>
      </c>
      <c r="H59" s="25" t="s">
        <v>58</v>
      </c>
      <c r="I59" s="25" t="s">
        <v>58</v>
      </c>
      <c r="J59" s="12"/>
      <c r="K59" s="35" t="str">
        <f>"130,0"</f>
        <v>130,0</v>
      </c>
      <c r="L59" s="12" t="str">
        <f>"79,3780"</f>
        <v>79,3780</v>
      </c>
      <c r="M59" s="29" t="s">
        <v>377</v>
      </c>
    </row>
    <row r="60" spans="1:13">
      <c r="B60" s="5" t="s">
        <v>204</v>
      </c>
    </row>
    <row r="61" spans="1:13" ht="16">
      <c r="A61" s="38" t="s">
        <v>152</v>
      </c>
      <c r="B61" s="38"/>
      <c r="C61" s="38"/>
      <c r="D61" s="38"/>
      <c r="E61" s="38"/>
      <c r="F61" s="38"/>
      <c r="G61" s="38"/>
      <c r="H61" s="38"/>
      <c r="I61" s="38"/>
      <c r="J61" s="38"/>
    </row>
    <row r="62" spans="1:13">
      <c r="A62" s="10" t="s">
        <v>203</v>
      </c>
      <c r="B62" s="9" t="s">
        <v>297</v>
      </c>
      <c r="C62" s="9" t="s">
        <v>298</v>
      </c>
      <c r="D62" s="9" t="s">
        <v>299</v>
      </c>
      <c r="E62" s="9" t="s">
        <v>393</v>
      </c>
      <c r="F62" s="9" t="s">
        <v>38</v>
      </c>
      <c r="G62" s="22" t="s">
        <v>300</v>
      </c>
      <c r="H62" s="22" t="s">
        <v>144</v>
      </c>
      <c r="I62" s="22" t="s">
        <v>119</v>
      </c>
      <c r="J62" s="22" t="s">
        <v>130</v>
      </c>
      <c r="K62" s="34" t="str">
        <f>"215,0"</f>
        <v>215,0</v>
      </c>
      <c r="L62" s="10" t="str">
        <f>"127,6455"</f>
        <v>127,6455</v>
      </c>
      <c r="M62" s="28" t="s">
        <v>378</v>
      </c>
    </row>
    <row r="63" spans="1:13">
      <c r="A63" s="14" t="s">
        <v>205</v>
      </c>
      <c r="B63" s="13" t="s">
        <v>301</v>
      </c>
      <c r="C63" s="13" t="s">
        <v>302</v>
      </c>
      <c r="D63" s="13" t="s">
        <v>303</v>
      </c>
      <c r="E63" s="13" t="s">
        <v>393</v>
      </c>
      <c r="F63" s="13" t="s">
        <v>14</v>
      </c>
      <c r="G63" s="26" t="s">
        <v>76</v>
      </c>
      <c r="H63" s="26" t="s">
        <v>161</v>
      </c>
      <c r="I63" s="26" t="s">
        <v>77</v>
      </c>
      <c r="J63" s="14"/>
      <c r="K63" s="36" t="str">
        <f>"180,0"</f>
        <v>180,0</v>
      </c>
      <c r="L63" s="14" t="str">
        <f>"108,0720"</f>
        <v>108,0720</v>
      </c>
      <c r="M63" s="13" t="s">
        <v>102</v>
      </c>
    </row>
    <row r="64" spans="1:13">
      <c r="A64" s="14" t="s">
        <v>207</v>
      </c>
      <c r="B64" s="13" t="s">
        <v>304</v>
      </c>
      <c r="C64" s="13" t="s">
        <v>305</v>
      </c>
      <c r="D64" s="13" t="s">
        <v>306</v>
      </c>
      <c r="E64" s="13" t="s">
        <v>393</v>
      </c>
      <c r="F64" s="13" t="s">
        <v>14</v>
      </c>
      <c r="G64" s="26" t="s">
        <v>124</v>
      </c>
      <c r="H64" s="26" t="s">
        <v>307</v>
      </c>
      <c r="I64" s="26" t="s">
        <v>125</v>
      </c>
      <c r="J64" s="14"/>
      <c r="K64" s="36" t="str">
        <f>"167,5"</f>
        <v>167,5</v>
      </c>
      <c r="L64" s="14" t="str">
        <f>"98,9422"</f>
        <v>98,9422</v>
      </c>
      <c r="M64" s="13" t="s">
        <v>23</v>
      </c>
    </row>
    <row r="65" spans="1:13">
      <c r="A65" s="14" t="s">
        <v>203</v>
      </c>
      <c r="B65" s="13" t="s">
        <v>308</v>
      </c>
      <c r="C65" s="13" t="s">
        <v>309</v>
      </c>
      <c r="D65" s="13" t="s">
        <v>310</v>
      </c>
      <c r="E65" s="13" t="s">
        <v>394</v>
      </c>
      <c r="F65" s="13" t="s">
        <v>14</v>
      </c>
      <c r="G65" s="26" t="s">
        <v>110</v>
      </c>
      <c r="H65" s="26" t="s">
        <v>76</v>
      </c>
      <c r="I65" s="27" t="s">
        <v>161</v>
      </c>
      <c r="J65" s="14"/>
      <c r="K65" s="36" t="str">
        <f>"170,0"</f>
        <v>170,0</v>
      </c>
      <c r="L65" s="14" t="str">
        <f>"108,1234"</f>
        <v>108,1234</v>
      </c>
      <c r="M65" s="13" t="s">
        <v>23</v>
      </c>
    </row>
    <row r="66" spans="1:13">
      <c r="A66" s="12" t="s">
        <v>203</v>
      </c>
      <c r="B66" s="11" t="s">
        <v>311</v>
      </c>
      <c r="C66" s="11" t="s">
        <v>312</v>
      </c>
      <c r="D66" s="11" t="s">
        <v>313</v>
      </c>
      <c r="E66" s="11" t="s">
        <v>399</v>
      </c>
      <c r="F66" s="11" t="s">
        <v>14</v>
      </c>
      <c r="G66" s="24" t="s">
        <v>47</v>
      </c>
      <c r="H66" s="24" t="s">
        <v>42</v>
      </c>
      <c r="I66" s="25" t="s">
        <v>43</v>
      </c>
      <c r="J66" s="12"/>
      <c r="K66" s="35" t="str">
        <f>"110,0"</f>
        <v>110,0</v>
      </c>
      <c r="L66" s="12" t="str">
        <f>"95,1826"</f>
        <v>95,1826</v>
      </c>
      <c r="M66" s="11" t="s">
        <v>23</v>
      </c>
    </row>
    <row r="67" spans="1:13">
      <c r="B67" s="5" t="s">
        <v>204</v>
      </c>
    </row>
    <row r="68" spans="1:13" ht="16">
      <c r="A68" s="38" t="s">
        <v>156</v>
      </c>
      <c r="B68" s="38"/>
      <c r="C68" s="38"/>
      <c r="D68" s="38"/>
      <c r="E68" s="38"/>
      <c r="F68" s="38"/>
      <c r="G68" s="38"/>
      <c r="H68" s="38"/>
      <c r="I68" s="38"/>
      <c r="J68" s="38"/>
    </row>
    <row r="69" spans="1:13">
      <c r="A69" s="10" t="s">
        <v>206</v>
      </c>
      <c r="B69" s="9" t="s">
        <v>314</v>
      </c>
      <c r="C69" s="9" t="s">
        <v>315</v>
      </c>
      <c r="D69" s="9" t="s">
        <v>316</v>
      </c>
      <c r="E69" s="9" t="s">
        <v>393</v>
      </c>
      <c r="F69" s="9" t="s">
        <v>38</v>
      </c>
      <c r="G69" s="23" t="s">
        <v>161</v>
      </c>
      <c r="H69" s="23" t="s">
        <v>161</v>
      </c>
      <c r="I69" s="23" t="s">
        <v>161</v>
      </c>
      <c r="J69" s="10"/>
      <c r="K69" s="34">
        <v>0</v>
      </c>
      <c r="L69" s="10" t="str">
        <f>"0,0000"</f>
        <v>0,0000</v>
      </c>
      <c r="M69" s="28" t="s">
        <v>379</v>
      </c>
    </row>
    <row r="70" spans="1:13">
      <c r="A70" s="12" t="s">
        <v>206</v>
      </c>
      <c r="B70" s="11" t="s">
        <v>314</v>
      </c>
      <c r="C70" s="11" t="s">
        <v>317</v>
      </c>
      <c r="D70" s="11" t="s">
        <v>316</v>
      </c>
      <c r="E70" s="11" t="s">
        <v>394</v>
      </c>
      <c r="F70" s="11" t="s">
        <v>38</v>
      </c>
      <c r="G70" s="25" t="s">
        <v>161</v>
      </c>
      <c r="H70" s="25" t="s">
        <v>161</v>
      </c>
      <c r="I70" s="25" t="s">
        <v>161</v>
      </c>
      <c r="J70" s="12"/>
      <c r="K70" s="35">
        <v>0</v>
      </c>
      <c r="L70" s="12" t="str">
        <f>"0,0000"</f>
        <v>0,0000</v>
      </c>
      <c r="M70" s="29" t="s">
        <v>379</v>
      </c>
    </row>
    <row r="71" spans="1:13">
      <c r="B71" s="5" t="s">
        <v>204</v>
      </c>
    </row>
    <row r="72" spans="1:13">
      <c r="B72" s="5" t="s">
        <v>204</v>
      </c>
    </row>
    <row r="73" spans="1:13">
      <c r="B73" s="5" t="s">
        <v>204</v>
      </c>
    </row>
    <row r="74" spans="1:13" ht="18">
      <c r="B74" s="15" t="s">
        <v>166</v>
      </c>
      <c r="C74" s="15"/>
    </row>
    <row r="75" spans="1:13" ht="16">
      <c r="B75" s="16" t="s">
        <v>167</v>
      </c>
      <c r="C75" s="16"/>
    </row>
    <row r="76" spans="1:13" ht="14">
      <c r="B76" s="17"/>
      <c r="C76" s="18" t="s">
        <v>176</v>
      </c>
    </row>
    <row r="77" spans="1:13" ht="14">
      <c r="B77" s="19" t="s">
        <v>168</v>
      </c>
      <c r="C77" s="19" t="s">
        <v>169</v>
      </c>
      <c r="D77" s="19" t="s">
        <v>383</v>
      </c>
      <c r="E77" s="19" t="s">
        <v>318</v>
      </c>
      <c r="F77" s="19" t="s">
        <v>171</v>
      </c>
    </row>
    <row r="78" spans="1:13">
      <c r="B78" s="5" t="s">
        <v>217</v>
      </c>
      <c r="C78" s="5" t="s">
        <v>176</v>
      </c>
      <c r="D78" s="6" t="s">
        <v>180</v>
      </c>
      <c r="E78" s="6" t="s">
        <v>55</v>
      </c>
      <c r="F78" s="6" t="s">
        <v>319</v>
      </c>
    </row>
    <row r="79" spans="1:13">
      <c r="B79" s="5" t="s">
        <v>221</v>
      </c>
      <c r="C79" s="5" t="s">
        <v>176</v>
      </c>
      <c r="D79" s="6" t="s">
        <v>180</v>
      </c>
      <c r="E79" s="6" t="s">
        <v>29</v>
      </c>
      <c r="F79" s="6" t="s">
        <v>320</v>
      </c>
    </row>
    <row r="80" spans="1:13">
      <c r="B80" s="5" t="s">
        <v>208</v>
      </c>
      <c r="C80" s="5" t="s">
        <v>176</v>
      </c>
      <c r="D80" s="6" t="s">
        <v>173</v>
      </c>
      <c r="E80" s="6" t="s">
        <v>83</v>
      </c>
      <c r="F80" s="6" t="s">
        <v>321</v>
      </c>
    </row>
    <row r="82" spans="2:6" ht="16">
      <c r="B82" s="16" t="s">
        <v>188</v>
      </c>
      <c r="C82" s="16"/>
    </row>
    <row r="83" spans="2:6" ht="14">
      <c r="B83" s="17"/>
      <c r="C83" s="18" t="s">
        <v>174</v>
      </c>
    </row>
    <row r="84" spans="2:6" ht="14">
      <c r="B84" s="19" t="s">
        <v>168</v>
      </c>
      <c r="C84" s="19" t="s">
        <v>169</v>
      </c>
      <c r="D84" s="19" t="s">
        <v>383</v>
      </c>
      <c r="E84" s="19" t="s">
        <v>318</v>
      </c>
      <c r="F84" s="19" t="s">
        <v>171</v>
      </c>
    </row>
    <row r="85" spans="2:6">
      <c r="B85" s="5" t="s">
        <v>244</v>
      </c>
      <c r="C85" s="5" t="s">
        <v>174</v>
      </c>
      <c r="D85" s="6" t="s">
        <v>187</v>
      </c>
      <c r="E85" s="6" t="s">
        <v>57</v>
      </c>
      <c r="F85" s="6" t="s">
        <v>322</v>
      </c>
    </row>
    <row r="86" spans="2:6">
      <c r="B86" s="5" t="s">
        <v>254</v>
      </c>
      <c r="C86" s="5" t="s">
        <v>174</v>
      </c>
      <c r="D86" s="6" t="s">
        <v>177</v>
      </c>
      <c r="E86" s="6" t="s">
        <v>58</v>
      </c>
      <c r="F86" s="6" t="s">
        <v>323</v>
      </c>
    </row>
    <row r="87" spans="2:6">
      <c r="B87" s="5" t="s">
        <v>257</v>
      </c>
      <c r="C87" s="5" t="s">
        <v>174</v>
      </c>
      <c r="D87" s="6" t="s">
        <v>177</v>
      </c>
      <c r="E87" s="6" t="s">
        <v>260</v>
      </c>
      <c r="F87" s="6" t="s">
        <v>324</v>
      </c>
    </row>
    <row r="89" spans="2:6" ht="14">
      <c r="B89" s="17"/>
      <c r="C89" s="18" t="s">
        <v>176</v>
      </c>
    </row>
    <row r="90" spans="2:6" ht="14">
      <c r="B90" s="19" t="s">
        <v>168</v>
      </c>
      <c r="C90" s="19" t="s">
        <v>169</v>
      </c>
      <c r="D90" s="19" t="s">
        <v>383</v>
      </c>
      <c r="E90" s="19" t="s">
        <v>318</v>
      </c>
      <c r="F90" s="19" t="s">
        <v>171</v>
      </c>
    </row>
    <row r="91" spans="2:6">
      <c r="B91" s="5" t="s">
        <v>127</v>
      </c>
      <c r="C91" s="5" t="s">
        <v>176</v>
      </c>
      <c r="D91" s="6" t="s">
        <v>189</v>
      </c>
      <c r="E91" s="6" t="s">
        <v>112</v>
      </c>
      <c r="F91" s="6" t="s">
        <v>325</v>
      </c>
    </row>
    <row r="92" spans="2:6">
      <c r="B92" s="5" t="s">
        <v>297</v>
      </c>
      <c r="C92" s="5" t="s">
        <v>176</v>
      </c>
      <c r="D92" s="6" t="s">
        <v>326</v>
      </c>
      <c r="E92" s="6" t="s">
        <v>119</v>
      </c>
      <c r="F92" s="6" t="s">
        <v>327</v>
      </c>
    </row>
    <row r="93" spans="2:6">
      <c r="B93" s="5" t="s">
        <v>261</v>
      </c>
      <c r="C93" s="5" t="s">
        <v>176</v>
      </c>
      <c r="D93" s="6" t="s">
        <v>177</v>
      </c>
      <c r="E93" s="6" t="s">
        <v>75</v>
      </c>
      <c r="F93" s="6" t="s">
        <v>328</v>
      </c>
    </row>
    <row r="95" spans="2:6" ht="14">
      <c r="B95" s="17"/>
      <c r="C95" s="18" t="s">
        <v>185</v>
      </c>
    </row>
    <row r="96" spans="2:6" ht="14">
      <c r="B96" s="19" t="s">
        <v>168</v>
      </c>
      <c r="C96" s="19" t="s">
        <v>169</v>
      </c>
      <c r="D96" s="19" t="s">
        <v>383</v>
      </c>
      <c r="E96" s="19" t="s">
        <v>318</v>
      </c>
      <c r="F96" s="19" t="s">
        <v>171</v>
      </c>
    </row>
    <row r="97" spans="2:6">
      <c r="B97" s="5" t="s">
        <v>308</v>
      </c>
      <c r="C97" s="5" t="s">
        <v>186</v>
      </c>
      <c r="D97" s="6" t="s">
        <v>326</v>
      </c>
      <c r="E97" s="6" t="s">
        <v>76</v>
      </c>
      <c r="F97" s="6" t="s">
        <v>329</v>
      </c>
    </row>
    <row r="98" spans="2:6">
      <c r="B98" s="5" t="s">
        <v>311</v>
      </c>
      <c r="C98" s="5" t="s">
        <v>330</v>
      </c>
      <c r="D98" s="6" t="s">
        <v>326</v>
      </c>
      <c r="E98" s="6" t="s">
        <v>42</v>
      </c>
      <c r="F98" s="6" t="s">
        <v>331</v>
      </c>
    </row>
    <row r="99" spans="2:6">
      <c r="B99" s="5" t="s">
        <v>292</v>
      </c>
      <c r="C99" s="5" t="s">
        <v>186</v>
      </c>
      <c r="D99" s="6" t="s">
        <v>198</v>
      </c>
      <c r="E99" s="6" t="s">
        <v>57</v>
      </c>
      <c r="F99" s="6" t="s">
        <v>332</v>
      </c>
    </row>
    <row r="100" spans="2:6">
      <c r="B100" s="5" t="s">
        <v>204</v>
      </c>
    </row>
    <row r="101" spans="2:6">
      <c r="B101" s="5" t="s">
        <v>204</v>
      </c>
    </row>
    <row r="102" spans="2:6">
      <c r="B102" s="5" t="s">
        <v>204</v>
      </c>
    </row>
    <row r="103" spans="2:6">
      <c r="B103" s="5" t="s">
        <v>204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8:J68"/>
    <mergeCell ref="A8:J8"/>
    <mergeCell ref="A11:J11"/>
    <mergeCell ref="A18:J18"/>
    <mergeCell ref="A23:J23"/>
    <mergeCell ref="A26:J26"/>
    <mergeCell ref="A29:J29"/>
    <mergeCell ref="A32:J32"/>
    <mergeCell ref="A38:J38"/>
    <mergeCell ref="A47:J47"/>
    <mergeCell ref="A55:J55"/>
    <mergeCell ref="A61:J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6"/>
  <sheetViews>
    <sheetView topLeftCell="A15" zoomScaleNormal="100" workbookViewId="0">
      <selection activeCell="E42" sqref="E42"/>
    </sheetView>
  </sheetViews>
  <sheetFormatPr baseColWidth="10" defaultColWidth="9.1640625" defaultRowHeight="13"/>
  <cols>
    <col min="1" max="1" width="7.33203125" style="5" bestFit="1" customWidth="1"/>
    <col min="2" max="2" width="20.5" style="5" bestFit="1" customWidth="1"/>
    <col min="3" max="3" width="30.1640625" style="5" customWidth="1"/>
    <col min="4" max="4" width="20.83203125" style="5" bestFit="1" customWidth="1"/>
    <col min="5" max="5" width="10.1640625" style="5" bestFit="1" customWidth="1"/>
    <col min="6" max="6" width="38" style="5" customWidth="1"/>
    <col min="7" max="9" width="5.5" style="6" customWidth="1"/>
    <col min="10" max="10" width="4.5" style="6" customWidth="1"/>
    <col min="11" max="11" width="10.5" style="32" bestFit="1" customWidth="1"/>
    <col min="12" max="12" width="10.1640625" style="6" customWidth="1"/>
    <col min="13" max="13" width="19.1640625" style="5" customWidth="1"/>
    <col min="14" max="16384" width="9.1640625" style="3"/>
  </cols>
  <sheetData>
    <row r="1" spans="1:13" s="2" customFormat="1" ht="29" customHeight="1">
      <c r="A1" s="45" t="s">
        <v>382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390</v>
      </c>
      <c r="B3" s="58" t="s">
        <v>0</v>
      </c>
      <c r="C3" s="55" t="s">
        <v>391</v>
      </c>
      <c r="D3" s="55" t="s">
        <v>6</v>
      </c>
      <c r="E3" s="41" t="s">
        <v>392</v>
      </c>
      <c r="F3" s="41" t="s">
        <v>5</v>
      </c>
      <c r="G3" s="41" t="s">
        <v>9</v>
      </c>
      <c r="H3" s="41"/>
      <c r="I3" s="41"/>
      <c r="J3" s="41"/>
      <c r="K3" s="43" t="s">
        <v>333</v>
      </c>
      <c r="L3" s="41" t="s">
        <v>3</v>
      </c>
      <c r="M3" s="56" t="s">
        <v>2</v>
      </c>
    </row>
    <row r="4" spans="1:13" s="1" customFormat="1" ht="21" customHeight="1" thickBot="1">
      <c r="A4" s="54"/>
      <c r="B4" s="59"/>
      <c r="C4" s="42"/>
      <c r="D4" s="42"/>
      <c r="E4" s="42"/>
      <c r="F4" s="42"/>
      <c r="G4" s="4">
        <v>1</v>
      </c>
      <c r="H4" s="4">
        <v>2</v>
      </c>
      <c r="I4" s="4">
        <v>3</v>
      </c>
      <c r="J4" s="4" t="s">
        <v>4</v>
      </c>
      <c r="K4" s="44"/>
      <c r="L4" s="42"/>
      <c r="M4" s="57"/>
    </row>
    <row r="5" spans="1:13" ht="16">
      <c r="A5" s="39" t="s">
        <v>336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8" t="s">
        <v>203</v>
      </c>
      <c r="B6" s="7" t="s">
        <v>337</v>
      </c>
      <c r="C6" s="7" t="s">
        <v>338</v>
      </c>
      <c r="D6" s="7" t="s">
        <v>339</v>
      </c>
      <c r="E6" s="7" t="s">
        <v>393</v>
      </c>
      <c r="F6" s="7" t="s">
        <v>14</v>
      </c>
      <c r="G6" s="20" t="s">
        <v>20</v>
      </c>
      <c r="H6" s="20" t="s">
        <v>21</v>
      </c>
      <c r="I6" s="21" t="s">
        <v>22</v>
      </c>
      <c r="J6" s="8"/>
      <c r="K6" s="33" t="str">
        <f>"97,5"</f>
        <v>97,5</v>
      </c>
      <c r="L6" s="8" t="str">
        <f>"139,5810"</f>
        <v>139,5810</v>
      </c>
      <c r="M6" s="7" t="s">
        <v>102</v>
      </c>
    </row>
    <row r="7" spans="1:13">
      <c r="B7" s="5" t="s">
        <v>204</v>
      </c>
    </row>
    <row r="8" spans="1:13" ht="16">
      <c r="A8" s="38" t="s">
        <v>10</v>
      </c>
      <c r="B8" s="38"/>
      <c r="C8" s="38"/>
      <c r="D8" s="38"/>
      <c r="E8" s="38"/>
      <c r="F8" s="38"/>
      <c r="G8" s="38"/>
      <c r="H8" s="38"/>
      <c r="I8" s="38"/>
      <c r="J8" s="38"/>
    </row>
    <row r="9" spans="1:13">
      <c r="A9" s="8" t="s">
        <v>203</v>
      </c>
      <c r="B9" s="7" t="s">
        <v>11</v>
      </c>
      <c r="C9" s="7" t="s">
        <v>340</v>
      </c>
      <c r="D9" s="7" t="s">
        <v>13</v>
      </c>
      <c r="E9" s="7" t="s">
        <v>393</v>
      </c>
      <c r="F9" s="7" t="s">
        <v>14</v>
      </c>
      <c r="G9" s="20" t="s">
        <v>20</v>
      </c>
      <c r="H9" s="20" t="s">
        <v>21</v>
      </c>
      <c r="I9" s="21" t="s">
        <v>22</v>
      </c>
      <c r="J9" s="8"/>
      <c r="K9" s="33" t="str">
        <f>"97,5"</f>
        <v>97,5</v>
      </c>
      <c r="L9" s="8" t="str">
        <f>"128,3393"</f>
        <v>128,3393</v>
      </c>
      <c r="M9" s="7" t="s">
        <v>23</v>
      </c>
    </row>
    <row r="10" spans="1:13">
      <c r="B10" s="5" t="s">
        <v>204</v>
      </c>
    </row>
    <row r="11" spans="1:13" ht="16">
      <c r="A11" s="38" t="s">
        <v>34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3">
      <c r="A12" s="8" t="s">
        <v>203</v>
      </c>
      <c r="B12" s="7" t="s">
        <v>341</v>
      </c>
      <c r="C12" s="7" t="s">
        <v>342</v>
      </c>
      <c r="D12" s="7" t="s">
        <v>37</v>
      </c>
      <c r="E12" s="7" t="s">
        <v>393</v>
      </c>
      <c r="F12" s="7" t="s">
        <v>14</v>
      </c>
      <c r="G12" s="20" t="s">
        <v>52</v>
      </c>
      <c r="H12" s="20" t="s">
        <v>54</v>
      </c>
      <c r="I12" s="20" t="s">
        <v>56</v>
      </c>
      <c r="J12" s="8"/>
      <c r="K12" s="33" t="str">
        <f>"130,0"</f>
        <v>130,0</v>
      </c>
      <c r="L12" s="8" t="str">
        <f>"145,1190"</f>
        <v>145,1190</v>
      </c>
      <c r="M12" s="7" t="s">
        <v>102</v>
      </c>
    </row>
    <row r="13" spans="1:13">
      <c r="B13" s="5" t="s">
        <v>204</v>
      </c>
    </row>
    <row r="14" spans="1:13" ht="16">
      <c r="A14" s="38" t="s">
        <v>48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3">
      <c r="A15" s="8" t="s">
        <v>203</v>
      </c>
      <c r="B15" s="7" t="s">
        <v>225</v>
      </c>
      <c r="C15" s="7" t="s">
        <v>226</v>
      </c>
      <c r="D15" s="7" t="s">
        <v>227</v>
      </c>
      <c r="E15" s="7" t="s">
        <v>393</v>
      </c>
      <c r="F15" s="31" t="s">
        <v>63</v>
      </c>
      <c r="G15" s="20" t="s">
        <v>58</v>
      </c>
      <c r="H15" s="20" t="s">
        <v>343</v>
      </c>
      <c r="I15" s="20" t="s">
        <v>307</v>
      </c>
      <c r="J15" s="8"/>
      <c r="K15" s="33" t="str">
        <f>"162,5"</f>
        <v>162,5</v>
      </c>
      <c r="L15" s="8" t="str">
        <f>"180,9275"</f>
        <v>180,9275</v>
      </c>
      <c r="M15" s="31" t="s">
        <v>377</v>
      </c>
    </row>
    <row r="16" spans="1:13">
      <c r="B16" s="5" t="s">
        <v>204</v>
      </c>
    </row>
    <row r="17" spans="1:13" ht="16">
      <c r="A17" s="38" t="s">
        <v>59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3">
      <c r="A18" s="10" t="s">
        <v>203</v>
      </c>
      <c r="B18" s="9" t="s">
        <v>60</v>
      </c>
      <c r="C18" s="9" t="s">
        <v>61</v>
      </c>
      <c r="D18" s="9" t="s">
        <v>62</v>
      </c>
      <c r="E18" s="9" t="s">
        <v>393</v>
      </c>
      <c r="F18" s="9" t="s">
        <v>63</v>
      </c>
      <c r="G18" s="22" t="s">
        <v>66</v>
      </c>
      <c r="H18" s="22" t="s">
        <v>67</v>
      </c>
      <c r="I18" s="22" t="s">
        <v>68</v>
      </c>
      <c r="J18" s="10"/>
      <c r="K18" s="34" t="str">
        <f>"147,5"</f>
        <v>147,5</v>
      </c>
      <c r="L18" s="10" t="str">
        <f>"141,4083"</f>
        <v>141,4083</v>
      </c>
      <c r="M18" s="28" t="s">
        <v>377</v>
      </c>
    </row>
    <row r="19" spans="1:13">
      <c r="A19" s="12" t="s">
        <v>203</v>
      </c>
      <c r="B19" s="11" t="s">
        <v>60</v>
      </c>
      <c r="C19" s="11" t="s">
        <v>69</v>
      </c>
      <c r="D19" s="11" t="s">
        <v>62</v>
      </c>
      <c r="E19" s="11" t="s">
        <v>394</v>
      </c>
      <c r="F19" s="11" t="s">
        <v>63</v>
      </c>
      <c r="G19" s="24" t="s">
        <v>66</v>
      </c>
      <c r="H19" s="24" t="s">
        <v>67</v>
      </c>
      <c r="I19" s="24" t="s">
        <v>68</v>
      </c>
      <c r="J19" s="12"/>
      <c r="K19" s="35" t="str">
        <f>"147,5"</f>
        <v>147,5</v>
      </c>
      <c r="L19" s="12" t="str">
        <f>"147,6302"</f>
        <v>147,6302</v>
      </c>
      <c r="M19" s="29" t="s">
        <v>377</v>
      </c>
    </row>
    <row r="20" spans="1:13">
      <c r="B20" s="5" t="s">
        <v>204</v>
      </c>
    </row>
    <row r="21" spans="1:13" ht="16">
      <c r="A21" s="38" t="s">
        <v>59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3">
      <c r="A22" s="10" t="s">
        <v>203</v>
      </c>
      <c r="B22" s="9" t="s">
        <v>344</v>
      </c>
      <c r="C22" s="9" t="s">
        <v>345</v>
      </c>
      <c r="D22" s="9" t="s">
        <v>346</v>
      </c>
      <c r="E22" s="9" t="s">
        <v>395</v>
      </c>
      <c r="F22" s="9" t="s">
        <v>14</v>
      </c>
      <c r="G22" s="23" t="s">
        <v>76</v>
      </c>
      <c r="H22" s="22" t="s">
        <v>76</v>
      </c>
      <c r="I22" s="23" t="s">
        <v>77</v>
      </c>
      <c r="J22" s="10"/>
      <c r="K22" s="34" t="str">
        <f>"170,0"</f>
        <v>170,0</v>
      </c>
      <c r="L22" s="10" t="str">
        <f>"121,9410"</f>
        <v>121,9410</v>
      </c>
      <c r="M22" s="9" t="s">
        <v>102</v>
      </c>
    </row>
    <row r="23" spans="1:13">
      <c r="A23" s="12" t="s">
        <v>203</v>
      </c>
      <c r="B23" s="11" t="s">
        <v>347</v>
      </c>
      <c r="C23" s="11" t="s">
        <v>348</v>
      </c>
      <c r="D23" s="11" t="s">
        <v>349</v>
      </c>
      <c r="E23" s="11" t="s">
        <v>393</v>
      </c>
      <c r="F23" s="11" t="s">
        <v>38</v>
      </c>
      <c r="G23" s="24" t="s">
        <v>144</v>
      </c>
      <c r="H23" s="25" t="s">
        <v>130</v>
      </c>
      <c r="I23" s="12"/>
      <c r="J23" s="12"/>
      <c r="K23" s="35" t="str">
        <f>"210,0"</f>
        <v>210,0</v>
      </c>
      <c r="L23" s="12" t="str">
        <f>"151,4940"</f>
        <v>151,4940</v>
      </c>
      <c r="M23" s="11" t="s">
        <v>350</v>
      </c>
    </row>
    <row r="24" spans="1:13">
      <c r="B24" s="5" t="s">
        <v>204</v>
      </c>
    </row>
    <row r="25" spans="1:13" ht="16">
      <c r="A25" s="38" t="s">
        <v>70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3">
      <c r="A26" s="8" t="s">
        <v>206</v>
      </c>
      <c r="B26" s="7" t="s">
        <v>351</v>
      </c>
      <c r="C26" s="7" t="s">
        <v>388</v>
      </c>
      <c r="D26" s="7" t="s">
        <v>352</v>
      </c>
      <c r="E26" s="7" t="s">
        <v>396</v>
      </c>
      <c r="F26" s="7" t="s">
        <v>14</v>
      </c>
      <c r="G26" s="21" t="s">
        <v>52</v>
      </c>
      <c r="H26" s="21" t="s">
        <v>52</v>
      </c>
      <c r="I26" s="8"/>
      <c r="J26" s="8"/>
      <c r="K26" s="33">
        <v>0</v>
      </c>
      <c r="L26" s="8" t="str">
        <f>"0,0000"</f>
        <v>0,0000</v>
      </c>
      <c r="M26" s="7" t="s">
        <v>23</v>
      </c>
    </row>
    <row r="27" spans="1:13">
      <c r="B27" s="5" t="s">
        <v>204</v>
      </c>
    </row>
    <row r="28" spans="1:13" ht="16">
      <c r="A28" s="38" t="s">
        <v>85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3">
      <c r="A29" s="10" t="s">
        <v>203</v>
      </c>
      <c r="B29" s="9" t="s">
        <v>121</v>
      </c>
      <c r="C29" s="9" t="s">
        <v>122</v>
      </c>
      <c r="D29" s="9" t="s">
        <v>123</v>
      </c>
      <c r="E29" s="9" t="s">
        <v>395</v>
      </c>
      <c r="F29" s="9" t="s">
        <v>14</v>
      </c>
      <c r="G29" s="22" t="s">
        <v>75</v>
      </c>
      <c r="H29" s="22" t="s">
        <v>125</v>
      </c>
      <c r="I29" s="22" t="s">
        <v>126</v>
      </c>
      <c r="J29" s="10"/>
      <c r="K29" s="34" t="str">
        <f>"177,5"</f>
        <v>177,5</v>
      </c>
      <c r="L29" s="10" t="str">
        <f>"117,9842"</f>
        <v>117,9842</v>
      </c>
      <c r="M29" s="9" t="s">
        <v>102</v>
      </c>
    </row>
    <row r="30" spans="1:13">
      <c r="A30" s="14" t="s">
        <v>203</v>
      </c>
      <c r="B30" s="13" t="s">
        <v>275</v>
      </c>
      <c r="C30" s="13" t="s">
        <v>276</v>
      </c>
      <c r="D30" s="13" t="s">
        <v>277</v>
      </c>
      <c r="E30" s="13" t="s">
        <v>393</v>
      </c>
      <c r="F30" s="13" t="s">
        <v>63</v>
      </c>
      <c r="G30" s="26" t="s">
        <v>112</v>
      </c>
      <c r="H30" s="26" t="s">
        <v>130</v>
      </c>
      <c r="I30" s="14"/>
      <c r="J30" s="14"/>
      <c r="K30" s="36" t="str">
        <f>"220,0"</f>
        <v>220,0</v>
      </c>
      <c r="L30" s="14" t="str">
        <f>"142,9780"</f>
        <v>142,9780</v>
      </c>
      <c r="M30" s="30" t="s">
        <v>377</v>
      </c>
    </row>
    <row r="31" spans="1:13">
      <c r="A31" s="14" t="s">
        <v>205</v>
      </c>
      <c r="B31" s="13" t="s">
        <v>121</v>
      </c>
      <c r="C31" s="13" t="s">
        <v>353</v>
      </c>
      <c r="D31" s="13" t="s">
        <v>123</v>
      </c>
      <c r="E31" s="13" t="s">
        <v>393</v>
      </c>
      <c r="F31" s="13" t="s">
        <v>14</v>
      </c>
      <c r="G31" s="26" t="s">
        <v>75</v>
      </c>
      <c r="H31" s="26" t="s">
        <v>125</v>
      </c>
      <c r="I31" s="26" t="s">
        <v>126</v>
      </c>
      <c r="J31" s="14"/>
      <c r="K31" s="36" t="str">
        <f>"177,5"</f>
        <v>177,5</v>
      </c>
      <c r="L31" s="14" t="str">
        <f>"117,9842"</f>
        <v>117,9842</v>
      </c>
      <c r="M31" s="13" t="s">
        <v>102</v>
      </c>
    </row>
    <row r="32" spans="1:13">
      <c r="A32" s="12" t="s">
        <v>207</v>
      </c>
      <c r="B32" s="11" t="s">
        <v>136</v>
      </c>
      <c r="C32" s="11" t="s">
        <v>137</v>
      </c>
      <c r="D32" s="11" t="s">
        <v>138</v>
      </c>
      <c r="E32" s="11" t="s">
        <v>393</v>
      </c>
      <c r="F32" s="11" t="s">
        <v>14</v>
      </c>
      <c r="G32" s="24" t="s">
        <v>58</v>
      </c>
      <c r="H32" s="24" t="s">
        <v>74</v>
      </c>
      <c r="I32" s="25" t="s">
        <v>124</v>
      </c>
      <c r="J32" s="12"/>
      <c r="K32" s="35" t="str">
        <f>"150,0"</f>
        <v>150,0</v>
      </c>
      <c r="L32" s="12" t="str">
        <f>"98,0400"</f>
        <v>98,0400</v>
      </c>
      <c r="M32" s="11" t="s">
        <v>23</v>
      </c>
    </row>
    <row r="33" spans="1:13">
      <c r="B33" s="5" t="s">
        <v>204</v>
      </c>
    </row>
    <row r="34" spans="1:13" ht="16">
      <c r="A34" s="38" t="s">
        <v>140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3">
      <c r="A35" s="10" t="s">
        <v>203</v>
      </c>
      <c r="B35" s="9" t="s">
        <v>354</v>
      </c>
      <c r="C35" s="9" t="s">
        <v>355</v>
      </c>
      <c r="D35" s="9" t="s">
        <v>356</v>
      </c>
      <c r="E35" s="9" t="s">
        <v>393</v>
      </c>
      <c r="F35" s="9" t="s">
        <v>38</v>
      </c>
      <c r="G35" s="22" t="s">
        <v>133</v>
      </c>
      <c r="H35" s="22" t="s">
        <v>357</v>
      </c>
      <c r="I35" s="23" t="s">
        <v>358</v>
      </c>
      <c r="J35" s="10"/>
      <c r="K35" s="34" t="str">
        <f>"260,0"</f>
        <v>260,0</v>
      </c>
      <c r="L35" s="10" t="str">
        <f>"162,1880"</f>
        <v>162,1880</v>
      </c>
      <c r="M35" s="9" t="s">
        <v>350</v>
      </c>
    </row>
    <row r="36" spans="1:13">
      <c r="A36" s="14" t="s">
        <v>205</v>
      </c>
      <c r="B36" s="13" t="s">
        <v>359</v>
      </c>
      <c r="C36" s="13" t="s">
        <v>360</v>
      </c>
      <c r="D36" s="13" t="s">
        <v>361</v>
      </c>
      <c r="E36" s="13" t="s">
        <v>393</v>
      </c>
      <c r="F36" s="13" t="s">
        <v>63</v>
      </c>
      <c r="G36" s="26" t="s">
        <v>120</v>
      </c>
      <c r="H36" s="26" t="s">
        <v>362</v>
      </c>
      <c r="I36" s="27" t="s">
        <v>358</v>
      </c>
      <c r="J36" s="14"/>
      <c r="K36" s="36" t="str">
        <f>"252,5"</f>
        <v>252,5</v>
      </c>
      <c r="L36" s="14" t="str">
        <f>"157,4337"</f>
        <v>157,4337</v>
      </c>
      <c r="M36" s="30" t="s">
        <v>377</v>
      </c>
    </row>
    <row r="37" spans="1:13">
      <c r="A37" s="12" t="s">
        <v>207</v>
      </c>
      <c r="B37" s="11" t="s">
        <v>363</v>
      </c>
      <c r="C37" s="11" t="s">
        <v>364</v>
      </c>
      <c r="D37" s="11" t="s">
        <v>365</v>
      </c>
      <c r="E37" s="11" t="s">
        <v>393</v>
      </c>
      <c r="F37" s="11" t="s">
        <v>14</v>
      </c>
      <c r="G37" s="24" t="s">
        <v>300</v>
      </c>
      <c r="H37" s="24" t="s">
        <v>130</v>
      </c>
      <c r="I37" s="25" t="s">
        <v>172</v>
      </c>
      <c r="J37" s="12"/>
      <c r="K37" s="35" t="str">
        <f>"220,0"</f>
        <v>220,0</v>
      </c>
      <c r="L37" s="12" t="str">
        <f>"134,8380"</f>
        <v>134,8380</v>
      </c>
      <c r="M37" s="11" t="s">
        <v>23</v>
      </c>
    </row>
    <row r="38" spans="1:13">
      <c r="B38" s="5" t="s">
        <v>204</v>
      </c>
    </row>
    <row r="39" spans="1:13" ht="16">
      <c r="A39" s="38" t="s">
        <v>152</v>
      </c>
      <c r="B39" s="38"/>
      <c r="C39" s="38"/>
      <c r="D39" s="38"/>
      <c r="E39" s="38"/>
      <c r="F39" s="38"/>
      <c r="G39" s="38"/>
      <c r="H39" s="38"/>
      <c r="I39" s="38"/>
      <c r="J39" s="38"/>
    </row>
    <row r="40" spans="1:13">
      <c r="A40" s="10" t="s">
        <v>203</v>
      </c>
      <c r="B40" s="9" t="s">
        <v>366</v>
      </c>
      <c r="C40" s="9" t="s">
        <v>367</v>
      </c>
      <c r="D40" s="9" t="s">
        <v>368</v>
      </c>
      <c r="E40" s="9" t="s">
        <v>393</v>
      </c>
      <c r="F40" s="9" t="s">
        <v>38</v>
      </c>
      <c r="G40" s="22" t="s">
        <v>77</v>
      </c>
      <c r="H40" s="22" t="s">
        <v>111</v>
      </c>
      <c r="I40" s="22" t="s">
        <v>112</v>
      </c>
      <c r="J40" s="10"/>
      <c r="K40" s="34" t="str">
        <f>"200,0"</f>
        <v>200,0</v>
      </c>
      <c r="L40" s="10" t="str">
        <f>"119,6800"</f>
        <v>119,6800</v>
      </c>
      <c r="M40" s="9"/>
    </row>
    <row r="41" spans="1:13">
      <c r="A41" s="12" t="s">
        <v>203</v>
      </c>
      <c r="B41" s="11" t="s">
        <v>366</v>
      </c>
      <c r="C41" s="11" t="s">
        <v>389</v>
      </c>
      <c r="D41" s="11" t="s">
        <v>368</v>
      </c>
      <c r="E41" s="11" t="s">
        <v>397</v>
      </c>
      <c r="F41" s="11" t="s">
        <v>38</v>
      </c>
      <c r="G41" s="24" t="s">
        <v>77</v>
      </c>
      <c r="H41" s="24" t="s">
        <v>111</v>
      </c>
      <c r="I41" s="24" t="s">
        <v>112</v>
      </c>
      <c r="J41" s="12"/>
      <c r="K41" s="35" t="str">
        <f>"200,0"</f>
        <v>200,0</v>
      </c>
      <c r="L41" s="12" t="str">
        <f>"137,6320"</f>
        <v>137,6320</v>
      </c>
      <c r="M41" s="11"/>
    </row>
    <row r="42" spans="1:13">
      <c r="B42" s="5" t="s">
        <v>204</v>
      </c>
    </row>
    <row r="43" spans="1:13">
      <c r="B43" s="5" t="s">
        <v>204</v>
      </c>
    </row>
    <row r="44" spans="1:13">
      <c r="B44" s="5" t="s">
        <v>204</v>
      </c>
    </row>
    <row r="45" spans="1:13" ht="18">
      <c r="B45" s="15" t="s">
        <v>166</v>
      </c>
      <c r="C45" s="15"/>
    </row>
    <row r="46" spans="1:13" ht="16">
      <c r="B46" s="16" t="s">
        <v>167</v>
      </c>
      <c r="C46" s="16"/>
    </row>
    <row r="47" spans="1:13" ht="14">
      <c r="B47" s="17"/>
      <c r="C47" s="18" t="s">
        <v>176</v>
      </c>
    </row>
    <row r="48" spans="1:13" ht="14">
      <c r="B48" s="19" t="s">
        <v>168</v>
      </c>
      <c r="C48" s="19" t="s">
        <v>169</v>
      </c>
      <c r="D48" s="19" t="s">
        <v>383</v>
      </c>
      <c r="E48" s="19" t="s">
        <v>318</v>
      </c>
      <c r="F48" s="19" t="s">
        <v>171</v>
      </c>
    </row>
    <row r="49" spans="2:13">
      <c r="B49" s="5" t="s">
        <v>225</v>
      </c>
      <c r="C49" s="5" t="s">
        <v>176</v>
      </c>
      <c r="D49" s="6" t="s">
        <v>180</v>
      </c>
      <c r="E49" s="6" t="s">
        <v>307</v>
      </c>
      <c r="F49" s="6" t="s">
        <v>369</v>
      </c>
    </row>
    <row r="50" spans="2:13">
      <c r="B50" s="5" t="s">
        <v>341</v>
      </c>
      <c r="C50" s="5" t="s">
        <v>176</v>
      </c>
      <c r="D50" s="6" t="s">
        <v>175</v>
      </c>
      <c r="E50" s="6" t="s">
        <v>56</v>
      </c>
      <c r="F50" s="6" t="s">
        <v>370</v>
      </c>
    </row>
    <row r="51" spans="2:13">
      <c r="B51" s="5" t="s">
        <v>60</v>
      </c>
      <c r="C51" s="5" t="s">
        <v>176</v>
      </c>
      <c r="D51" s="6" t="s">
        <v>187</v>
      </c>
      <c r="E51" s="6" t="s">
        <v>68</v>
      </c>
      <c r="F51" s="6" t="s">
        <v>371</v>
      </c>
    </row>
    <row r="53" spans="2:13" ht="16">
      <c r="B53" s="16" t="s">
        <v>188</v>
      </c>
      <c r="C53" s="16"/>
    </row>
    <row r="54" spans="2:13" ht="14">
      <c r="B54" s="17"/>
      <c r="C54" s="18" t="s">
        <v>176</v>
      </c>
    </row>
    <row r="55" spans="2:13" ht="14">
      <c r="B55" s="19" t="s">
        <v>168</v>
      </c>
      <c r="C55" s="19" t="s">
        <v>169</v>
      </c>
      <c r="D55" s="19" t="s">
        <v>383</v>
      </c>
      <c r="E55" s="19" t="s">
        <v>318</v>
      </c>
      <c r="F55" s="19" t="s">
        <v>171</v>
      </c>
    </row>
    <row r="56" spans="2:13">
      <c r="B56" s="5" t="s">
        <v>354</v>
      </c>
      <c r="C56" s="5" t="s">
        <v>176</v>
      </c>
      <c r="D56" s="6" t="s">
        <v>198</v>
      </c>
      <c r="E56" s="6" t="s">
        <v>357</v>
      </c>
      <c r="F56" s="6" t="s">
        <v>372</v>
      </c>
    </row>
    <row r="57" spans="2:13">
      <c r="B57" s="5" t="s">
        <v>359</v>
      </c>
      <c r="C57" s="5" t="s">
        <v>176</v>
      </c>
      <c r="D57" s="6" t="s">
        <v>198</v>
      </c>
      <c r="E57" s="6" t="s">
        <v>362</v>
      </c>
      <c r="F57" s="6" t="s">
        <v>373</v>
      </c>
    </row>
    <row r="58" spans="2:13">
      <c r="B58" s="5" t="s">
        <v>347</v>
      </c>
      <c r="C58" s="5" t="s">
        <v>176</v>
      </c>
      <c r="D58" s="6" t="s">
        <v>187</v>
      </c>
      <c r="E58" s="6" t="s">
        <v>144</v>
      </c>
      <c r="F58" s="6" t="s">
        <v>374</v>
      </c>
      <c r="H58" s="5"/>
      <c r="I58" s="3"/>
      <c r="J58" s="3"/>
      <c r="K58" s="37"/>
      <c r="L58" s="3"/>
      <c r="M58" s="3"/>
    </row>
    <row r="59" spans="2:13">
      <c r="B59" s="5" t="s">
        <v>204</v>
      </c>
      <c r="C59" s="6"/>
      <c r="D59" s="6"/>
      <c r="E59" s="6"/>
      <c r="F59" s="6"/>
      <c r="H59" s="5"/>
      <c r="I59" s="3"/>
      <c r="J59" s="3"/>
      <c r="K59" s="37"/>
      <c r="L59" s="3"/>
      <c r="M59" s="3"/>
    </row>
    <row r="60" spans="2:13">
      <c r="B60" s="5" t="s">
        <v>204</v>
      </c>
      <c r="C60" s="6"/>
      <c r="D60" s="6"/>
      <c r="E60" s="6"/>
      <c r="F60" s="6"/>
      <c r="H60" s="5"/>
      <c r="I60" s="3"/>
      <c r="J60" s="3"/>
      <c r="K60" s="37"/>
      <c r="L60" s="3"/>
      <c r="M60" s="3"/>
    </row>
    <row r="61" spans="2:13">
      <c r="B61" s="5" t="s">
        <v>204</v>
      </c>
    </row>
    <row r="62" spans="2:13">
      <c r="B62" s="5" t="s">
        <v>204</v>
      </c>
    </row>
    <row r="63" spans="2:13">
      <c r="B63" s="5" t="s">
        <v>204</v>
      </c>
    </row>
    <row r="64" spans="2:13">
      <c r="B64" s="5" t="s">
        <v>204</v>
      </c>
    </row>
    <row r="65" spans="2:2">
      <c r="B65" s="5" t="s">
        <v>204</v>
      </c>
    </row>
    <row r="66" spans="2:2">
      <c r="B66" s="5" t="s">
        <v>204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A34:J34"/>
    <mergeCell ref="A39:J39"/>
    <mergeCell ref="B3:B4"/>
    <mergeCell ref="A8:J8"/>
    <mergeCell ref="A11:J11"/>
    <mergeCell ref="A14:J14"/>
    <mergeCell ref="A17:J17"/>
    <mergeCell ref="A21:J21"/>
    <mergeCell ref="A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2022-03-16T17:56:02Z</dcterms:modified>
</cp:coreProperties>
</file>