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Октябрь/"/>
    </mc:Choice>
  </mc:AlternateContent>
  <xr:revisionPtr revIDLastSave="0" documentId="13_ncr:1_{2C03F783-9AD7-304A-8582-87E640E76CA1}" xr6:coauthVersionLast="45" xr6:coauthVersionMax="45" xr10:uidLastSave="{00000000-0000-0000-0000-000000000000}"/>
  <bookViews>
    <workbookView xWindow="620" yWindow="460" windowWidth="28800" windowHeight="16140" tabRatio="963" firstSheet="1" activeTab="6" xr2:uid="{00000000-000D-0000-FFFF-FFFF00000000}"/>
  </bookViews>
  <sheets>
    <sheet name="IPL Двоеборье без экип ДК" sheetId="10" r:id="rId1"/>
    <sheet name="IPL Двоеборье без экип" sheetId="9" r:id="rId2"/>
    <sheet name="IPL Жим без экипировки ДК" sheetId="6" r:id="rId3"/>
    <sheet name="IPL Жим без экипировки" sheetId="5" r:id="rId4"/>
    <sheet name="СПР Жим софт многопетельная" sheetId="17" r:id="rId5"/>
    <sheet name="IPL Тяга без экипировки ДК" sheetId="8" r:id="rId6"/>
    <sheet name="IPL Тяга без экипировки" sheetId="7" r:id="rId7"/>
  </sheets>
  <definedNames>
    <definedName name="_FilterDatabase" localSheetId="3" hidden="1">'IPL Жим без экипировки'!$A$1:$K$3</definedName>
  </definedNames>
  <calcPr calcId="152511" refMode="R1C1" calcCompleted="0"/>
</workbook>
</file>

<file path=xl/calcChain.xml><?xml version="1.0" encoding="utf-8"?>
<calcChain xmlns="http://schemas.openxmlformats.org/spreadsheetml/2006/main">
  <c r="L6" i="17" l="1"/>
  <c r="K6" i="17"/>
  <c r="L34" i="8"/>
  <c r="K34" i="8"/>
  <c r="L31" i="8"/>
  <c r="K31" i="8"/>
  <c r="L30" i="8"/>
  <c r="K30" i="8"/>
  <c r="L29" i="8"/>
  <c r="K29" i="8"/>
  <c r="L28" i="8"/>
  <c r="K28" i="8"/>
  <c r="L25" i="8"/>
  <c r="K25" i="8"/>
  <c r="L24" i="8"/>
  <c r="K24" i="8"/>
  <c r="L23" i="8"/>
  <c r="K23" i="8"/>
  <c r="L20" i="8"/>
  <c r="K20" i="8"/>
  <c r="L17" i="8"/>
  <c r="K17" i="8"/>
  <c r="L16" i="8"/>
  <c r="K16" i="8"/>
  <c r="L13" i="8"/>
  <c r="L10" i="8"/>
  <c r="K10" i="8"/>
  <c r="L9" i="8"/>
  <c r="K9" i="8"/>
  <c r="L6" i="8"/>
  <c r="K6" i="8"/>
  <c r="L31" i="7"/>
  <c r="K31" i="7"/>
  <c r="L28" i="7"/>
  <c r="K28" i="7"/>
  <c r="L27" i="7"/>
  <c r="K27" i="7"/>
  <c r="L24" i="7"/>
  <c r="K24" i="7"/>
  <c r="L21" i="7"/>
  <c r="K21" i="7"/>
  <c r="L20" i="7"/>
  <c r="K20" i="7"/>
  <c r="L19" i="7"/>
  <c r="K19" i="7"/>
  <c r="L16" i="7"/>
  <c r="K16" i="7"/>
  <c r="L13" i="7"/>
  <c r="K13" i="7"/>
  <c r="L10" i="7"/>
  <c r="K10" i="7"/>
  <c r="L7" i="7"/>
  <c r="K7" i="7"/>
  <c r="L6" i="7"/>
  <c r="K6" i="7"/>
  <c r="L50" i="6"/>
  <c r="K50" i="6"/>
  <c r="L49" i="6"/>
  <c r="K49" i="6"/>
  <c r="L46" i="6"/>
  <c r="K46" i="6"/>
  <c r="L45" i="6"/>
  <c r="L44" i="6"/>
  <c r="K44" i="6"/>
  <c r="L43" i="6"/>
  <c r="K43" i="6"/>
  <c r="L42" i="6"/>
  <c r="K42" i="6"/>
  <c r="L41" i="6"/>
  <c r="K41" i="6"/>
  <c r="L40" i="6"/>
  <c r="K40" i="6"/>
  <c r="L37" i="6"/>
  <c r="K37" i="6"/>
  <c r="L34" i="6"/>
  <c r="K34" i="6"/>
  <c r="L33" i="6"/>
  <c r="K33" i="6"/>
  <c r="L30" i="6"/>
  <c r="K30" i="6"/>
  <c r="L29" i="6"/>
  <c r="K29" i="6"/>
  <c r="L26" i="6"/>
  <c r="K26" i="6"/>
  <c r="L23" i="6"/>
  <c r="K23" i="6"/>
  <c r="L22" i="6"/>
  <c r="K22" i="6"/>
  <c r="L19" i="6"/>
  <c r="K19" i="6"/>
  <c r="L16" i="6"/>
  <c r="K16" i="6"/>
  <c r="L15" i="6"/>
  <c r="K15" i="6"/>
  <c r="L14" i="6"/>
  <c r="K14" i="6"/>
  <c r="L13" i="6"/>
  <c r="K13" i="6"/>
  <c r="L10" i="6"/>
  <c r="K10" i="6"/>
  <c r="L9" i="6"/>
  <c r="K9" i="6"/>
  <c r="L6" i="6"/>
  <c r="K6" i="6"/>
  <c r="L55" i="5"/>
  <c r="K55" i="5"/>
  <c r="L52" i="5"/>
  <c r="K52" i="5"/>
  <c r="L49" i="5"/>
  <c r="K49" i="5"/>
  <c r="L48" i="5"/>
  <c r="K48" i="5"/>
  <c r="L45" i="5"/>
  <c r="K45" i="5"/>
  <c r="L44" i="5"/>
  <c r="K44" i="5"/>
  <c r="L43" i="5"/>
  <c r="K43" i="5"/>
  <c r="L42" i="5"/>
  <c r="K42" i="5"/>
  <c r="L41" i="5"/>
  <c r="K41" i="5"/>
  <c r="L40" i="5"/>
  <c r="K40" i="5"/>
  <c r="L39" i="5"/>
  <c r="K39" i="5"/>
  <c r="L36" i="5"/>
  <c r="K36" i="5"/>
  <c r="L35" i="5"/>
  <c r="K35" i="5"/>
  <c r="L34" i="5"/>
  <c r="K34" i="5"/>
  <c r="L33" i="5"/>
  <c r="K33" i="5"/>
  <c r="L32" i="5"/>
  <c r="K32" i="5"/>
  <c r="L31" i="5"/>
  <c r="K31" i="5"/>
  <c r="L28" i="5"/>
  <c r="K28" i="5"/>
  <c r="L27" i="5"/>
  <c r="K27" i="5"/>
  <c r="L26" i="5"/>
  <c r="K26" i="5"/>
  <c r="L25" i="5"/>
  <c r="K25" i="5"/>
  <c r="L22" i="5"/>
  <c r="K22" i="5"/>
  <c r="L21" i="5"/>
  <c r="K21" i="5"/>
  <c r="L18" i="5"/>
  <c r="K18" i="5"/>
  <c r="L17" i="5"/>
  <c r="K17" i="5"/>
  <c r="L14" i="5"/>
  <c r="K14" i="5"/>
  <c r="L13" i="5"/>
  <c r="K13" i="5"/>
  <c r="L10" i="5"/>
  <c r="K10" i="5"/>
  <c r="L7" i="5"/>
  <c r="K7" i="5"/>
  <c r="L6" i="5"/>
  <c r="K6" i="5"/>
</calcChain>
</file>

<file path=xl/sharedStrings.xml><?xml version="1.0" encoding="utf-8"?>
<sst xmlns="http://schemas.openxmlformats.org/spreadsheetml/2006/main" count="1330" uniqueCount="449">
  <si>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</si>
  <si>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</si>
  <si>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</si>
  <si>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</si>
  <si>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</si>
  <si>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</si>
  <si>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</si>
  <si>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</si>
  <si>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>Wilks</t>
  </si>
  <si>
    <t>Жим лёжа</t>
  </si>
  <si>
    <t>ВЕСОВАЯ КАТЕГОРИЯ   60</t>
  </si>
  <si>
    <t>Кузнецова Татьяна</t>
  </si>
  <si>
    <t>Открытая (29.06.1991)/29</t>
  </si>
  <si>
    <t>58,00</t>
  </si>
  <si>
    <t xml:space="preserve">Киров/Калужская область </t>
  </si>
  <si>
    <t>75,0</t>
  </si>
  <si>
    <t>80,0</t>
  </si>
  <si>
    <t>Беляева Августа</t>
  </si>
  <si>
    <t>Открытая (08.12.1954)/65</t>
  </si>
  <si>
    <t>57,50</t>
  </si>
  <si>
    <t>25,0</t>
  </si>
  <si>
    <t>27,5</t>
  </si>
  <si>
    <t>30,0</t>
  </si>
  <si>
    <t>ВЕСОВАЯ КАТЕГОРИЯ   90</t>
  </si>
  <si>
    <t>Куртеева Наталья</t>
  </si>
  <si>
    <t>Открытая (12.07.1996)/24</t>
  </si>
  <si>
    <t>89,20</t>
  </si>
  <si>
    <t>100,0</t>
  </si>
  <si>
    <t>107,5</t>
  </si>
  <si>
    <t>115,0</t>
  </si>
  <si>
    <t xml:space="preserve">Обухов Ф. </t>
  </si>
  <si>
    <t>Беляев Артемий</t>
  </si>
  <si>
    <t>Юноши 15-19 (05.08.2005)/15</t>
  </si>
  <si>
    <t>56,80</t>
  </si>
  <si>
    <t>40,0</t>
  </si>
  <si>
    <t>45,0</t>
  </si>
  <si>
    <t>Сагдиев Тимур</t>
  </si>
  <si>
    <t>59,60</t>
  </si>
  <si>
    <t>110,0</t>
  </si>
  <si>
    <t>112,5</t>
  </si>
  <si>
    <t xml:space="preserve">Сагдиев Р. </t>
  </si>
  <si>
    <t>ВЕСОВАЯ КАТЕГОРИЯ   67.5</t>
  </si>
  <si>
    <t>Юрлов Игорь</t>
  </si>
  <si>
    <t>61,50</t>
  </si>
  <si>
    <t>120,0</t>
  </si>
  <si>
    <t>125,0</t>
  </si>
  <si>
    <t xml:space="preserve">Красильников П. </t>
  </si>
  <si>
    <t>Смирнов Дмитрий</t>
  </si>
  <si>
    <t>Открытая (24.09.1991)/29</t>
  </si>
  <si>
    <t>66,10</t>
  </si>
  <si>
    <t>102,5</t>
  </si>
  <si>
    <t>ВЕСОВАЯ КАТЕГОРИЯ   75</t>
  </si>
  <si>
    <t>Южаков Антон</t>
  </si>
  <si>
    <t>Открытая (18.02.1995)/25</t>
  </si>
  <si>
    <t>72,70</t>
  </si>
  <si>
    <t xml:space="preserve">Верещагино/Пермский край </t>
  </si>
  <si>
    <t>170,0</t>
  </si>
  <si>
    <t>175,0</t>
  </si>
  <si>
    <t>180,0</t>
  </si>
  <si>
    <t>Хадиков Таймураз</t>
  </si>
  <si>
    <t>Открытая (23.05.1992)/28</t>
  </si>
  <si>
    <t>67,70</t>
  </si>
  <si>
    <t>65,0</t>
  </si>
  <si>
    <t>70,0</t>
  </si>
  <si>
    <t>ВЕСОВАЯ КАТЕГОРИЯ   82.5</t>
  </si>
  <si>
    <t>Килин Роман</t>
  </si>
  <si>
    <t>81,90</t>
  </si>
  <si>
    <t xml:space="preserve">Чайковский/Пермский край </t>
  </si>
  <si>
    <t>165,0</t>
  </si>
  <si>
    <t>172,5</t>
  </si>
  <si>
    <t>Открытая (02.06.1998)/22</t>
  </si>
  <si>
    <t>Гамкрелидзе Илларион</t>
  </si>
  <si>
    <t>Открытая (03.03.1994)/26</t>
  </si>
  <si>
    <t>81,40</t>
  </si>
  <si>
    <t>150,0</t>
  </si>
  <si>
    <t>155,0</t>
  </si>
  <si>
    <t>160,0</t>
  </si>
  <si>
    <t>240,0</t>
  </si>
  <si>
    <t>250,0</t>
  </si>
  <si>
    <t>260,0</t>
  </si>
  <si>
    <t xml:space="preserve">Марфин Н. </t>
  </si>
  <si>
    <t>Субботин Владимир</t>
  </si>
  <si>
    <t>79,60</t>
  </si>
  <si>
    <t>117,5</t>
  </si>
  <si>
    <t>Палкин Антон</t>
  </si>
  <si>
    <t>Открытая (07.08.1989)/31</t>
  </si>
  <si>
    <t>88,90</t>
  </si>
  <si>
    <t xml:space="preserve">Пермь/Пермский край </t>
  </si>
  <si>
    <t>177,5</t>
  </si>
  <si>
    <t>185,0</t>
  </si>
  <si>
    <t>Баландин Сергей</t>
  </si>
  <si>
    <t>Открытая (14.12.1984)/35</t>
  </si>
  <si>
    <t>89,60</t>
  </si>
  <si>
    <t>Гусев Денис</t>
  </si>
  <si>
    <t>Открытая (07.05.1982)/38</t>
  </si>
  <si>
    <t>85,50</t>
  </si>
  <si>
    <t>130,0</t>
  </si>
  <si>
    <t>135,0</t>
  </si>
  <si>
    <t>Горюнов Александр</t>
  </si>
  <si>
    <t>88,80</t>
  </si>
  <si>
    <t>140,0</t>
  </si>
  <si>
    <t>Сантьяго Игорь</t>
  </si>
  <si>
    <t>89,70</t>
  </si>
  <si>
    <t>105,0</t>
  </si>
  <si>
    <t>122,5</t>
  </si>
  <si>
    <t>Баженов Валерий</t>
  </si>
  <si>
    <t>84,80</t>
  </si>
  <si>
    <t>90,0</t>
  </si>
  <si>
    <t>ВЕСОВАЯ КАТЕГОРИЯ   100</t>
  </si>
  <si>
    <t>Сергеев Игорь</t>
  </si>
  <si>
    <t>Открытая (07.08.1966)/54</t>
  </si>
  <si>
    <t>98,40</t>
  </si>
  <si>
    <t>210,0</t>
  </si>
  <si>
    <t>215,0</t>
  </si>
  <si>
    <t>220,0</t>
  </si>
  <si>
    <t xml:space="preserve">Рассомагин И. </t>
  </si>
  <si>
    <t>Ионичев Артур</t>
  </si>
  <si>
    <t>Открытая (03.12.1982)/37</t>
  </si>
  <si>
    <t>99,90</t>
  </si>
  <si>
    <t>Некрасов Иван</t>
  </si>
  <si>
    <t>Открытая (18.03.1982)/38</t>
  </si>
  <si>
    <t>98,60</t>
  </si>
  <si>
    <t>182,5</t>
  </si>
  <si>
    <t>187,5</t>
  </si>
  <si>
    <t xml:space="preserve">Третьяков А. </t>
  </si>
  <si>
    <t>Лихачев Михаил</t>
  </si>
  <si>
    <t>Открытая (29.05.1976)/44</t>
  </si>
  <si>
    <t>99,60</t>
  </si>
  <si>
    <t>Скобкарёв Дмитрий</t>
  </si>
  <si>
    <t>Открытая (07.04.1982)/38</t>
  </si>
  <si>
    <t>94,50</t>
  </si>
  <si>
    <t>Максютов Флорит</t>
  </si>
  <si>
    <t>96,10</t>
  </si>
  <si>
    <t>ВЕСОВАЯ КАТЕГОРИЯ   110</t>
  </si>
  <si>
    <t>Чакин Сергей</t>
  </si>
  <si>
    <t>Открытая (24.03.1974)/46</t>
  </si>
  <si>
    <t>108,60</t>
  </si>
  <si>
    <t>190,0</t>
  </si>
  <si>
    <t>280,0</t>
  </si>
  <si>
    <t>Захаров Федор</t>
  </si>
  <si>
    <t>104,50</t>
  </si>
  <si>
    <t>230,0</t>
  </si>
  <si>
    <t>ВЕСОВАЯ КАТЕГОРИЯ   125</t>
  </si>
  <si>
    <t>Тумаров Радик</t>
  </si>
  <si>
    <t>125,00</t>
  </si>
  <si>
    <t>ВЕСОВАЯ КАТЕГОРИЯ   140</t>
  </si>
  <si>
    <t>Бронников Игорь</t>
  </si>
  <si>
    <t>132,30</t>
  </si>
  <si>
    <t xml:space="preserve">Киров/Кировская область </t>
  </si>
  <si>
    <t>200,0</t>
  </si>
  <si>
    <t>205,0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</si>
  <si>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</si>
  <si>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</si>
  <si>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</si>
  <si>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</si>
  <si>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</si>
  <si>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Результат </t>
  </si>
  <si>
    <t xml:space="preserve">Wilks </t>
  </si>
  <si>
    <t>90</t>
  </si>
  <si>
    <t xml:space="preserve">Мужчины </t>
  </si>
  <si>
    <t>82.5</t>
  </si>
  <si>
    <t>121,1220</t>
  </si>
  <si>
    <t>67.5</t>
  </si>
  <si>
    <t>100</t>
  </si>
  <si>
    <t>131,7090</t>
  </si>
  <si>
    <t>75</t>
  </si>
  <si>
    <t>131,1300</t>
  </si>
  <si>
    <t xml:space="preserve">Мастера </t>
  </si>
  <si>
    <t>140</t>
  </si>
  <si>
    <t>122,5355</t>
  </si>
  <si>
    <t>118,5775</t>
  </si>
  <si>
    <t>110</t>
  </si>
  <si>
    <t>115,6136</t>
  </si>
  <si>
    <t>Результат</t>
  </si>
  <si>
    <t>1</t>
  </si>
  <si>
    <t>2</t>
  </si>
  <si>
    <t/>
  </si>
  <si>
    <t>3</t>
  </si>
  <si>
    <t>4</t>
  </si>
  <si>
    <t>5</t>
  </si>
  <si>
    <t>ВЕСОВАЯ КАТЕГОРИЯ   52</t>
  </si>
  <si>
    <t>Задиранова Елизавета</t>
  </si>
  <si>
    <t>Открытая (25.02.1990)/30</t>
  </si>
  <si>
    <t>51,20</t>
  </si>
  <si>
    <t>57,5</t>
  </si>
  <si>
    <t>60,0</t>
  </si>
  <si>
    <t xml:space="preserve">Волков А. </t>
  </si>
  <si>
    <t>ВЕСОВАЯ КАТЕГОРИЯ   56</t>
  </si>
  <si>
    <t>Геташвили Мария</t>
  </si>
  <si>
    <t>Открытая (18.06.1980)/40</t>
  </si>
  <si>
    <t>55,00</t>
  </si>
  <si>
    <t>77,5</t>
  </si>
  <si>
    <t xml:space="preserve">Баландин С. </t>
  </si>
  <si>
    <t>Сайфудтдинова Кристина</t>
  </si>
  <si>
    <t>Открытая (21.11.1982)/37</t>
  </si>
  <si>
    <t>54,10</t>
  </si>
  <si>
    <t>50,0</t>
  </si>
  <si>
    <t>55,0</t>
  </si>
  <si>
    <t>Талипова Рамиля</t>
  </si>
  <si>
    <t>Открытая (26.05.1992)/28</t>
  </si>
  <si>
    <t>59,50</t>
  </si>
  <si>
    <t>62,5</t>
  </si>
  <si>
    <t>67,5</t>
  </si>
  <si>
    <t>Копотева Надежда</t>
  </si>
  <si>
    <t>Открытая (12.11.1994)/25</t>
  </si>
  <si>
    <t>58,60</t>
  </si>
  <si>
    <t>132,5</t>
  </si>
  <si>
    <t>Смирных Яна</t>
  </si>
  <si>
    <t>Открытая (20.08.1990)/30</t>
  </si>
  <si>
    <t>59,30</t>
  </si>
  <si>
    <t>37,5</t>
  </si>
  <si>
    <t>42,5</t>
  </si>
  <si>
    <t xml:space="preserve">Дыга В. </t>
  </si>
  <si>
    <t>Менькова Елена</t>
  </si>
  <si>
    <t>56,20</t>
  </si>
  <si>
    <t>Емельянова Ирина</t>
  </si>
  <si>
    <t>Открытая (20.03.1975)/45</t>
  </si>
  <si>
    <t>67,30</t>
  </si>
  <si>
    <t>85,0</t>
  </si>
  <si>
    <t>Досхоева Марет</t>
  </si>
  <si>
    <t>73,30</t>
  </si>
  <si>
    <t xml:space="preserve">Котельнич/Кировская область </t>
  </si>
  <si>
    <t>92,5</t>
  </si>
  <si>
    <t>97,5</t>
  </si>
  <si>
    <t>Открытая (03.12.1999)/20</t>
  </si>
  <si>
    <t>Салахутдинов Альберт</t>
  </si>
  <si>
    <t>Открытая (31.12.1986)/33</t>
  </si>
  <si>
    <t>58,70</t>
  </si>
  <si>
    <t xml:space="preserve">Шафигуллин Р. </t>
  </si>
  <si>
    <t>Рожков Роман</t>
  </si>
  <si>
    <t>Открытая (21.06.1985)/35</t>
  </si>
  <si>
    <t>66,30</t>
  </si>
  <si>
    <t>Поздеев Владимир</t>
  </si>
  <si>
    <t>Открытая (13.08.1992)/28</t>
  </si>
  <si>
    <t>66,80</t>
  </si>
  <si>
    <t xml:space="preserve">Астахов Н. </t>
  </si>
  <si>
    <t>Ирисов Андрей</t>
  </si>
  <si>
    <t>Открытая (19.02.1996)/24</t>
  </si>
  <si>
    <t>74,00</t>
  </si>
  <si>
    <t>Сокольников Николай</t>
  </si>
  <si>
    <t>74,40</t>
  </si>
  <si>
    <t>127,5</t>
  </si>
  <si>
    <t>Истомин Владислав</t>
  </si>
  <si>
    <t>79,40</t>
  </si>
  <si>
    <t>Петухов Андрей</t>
  </si>
  <si>
    <t>82,90</t>
  </si>
  <si>
    <t xml:space="preserve">Решетников А. </t>
  </si>
  <si>
    <t>Таран Евгений</t>
  </si>
  <si>
    <t>Открытая (13.06.1986)/34</t>
  </si>
  <si>
    <t>89,30</t>
  </si>
  <si>
    <t xml:space="preserve">Москва </t>
  </si>
  <si>
    <t xml:space="preserve">Пикляев Д. </t>
  </si>
  <si>
    <t>Антонов Дмитрий</t>
  </si>
  <si>
    <t>Открытая (08.02.1994)/26</t>
  </si>
  <si>
    <t>86,70</t>
  </si>
  <si>
    <t>152,5</t>
  </si>
  <si>
    <t>157,5</t>
  </si>
  <si>
    <t>Беляев Андрей</t>
  </si>
  <si>
    <t>Открытая (08.08.1993)/27</t>
  </si>
  <si>
    <t>88,30</t>
  </si>
  <si>
    <t>162,5</t>
  </si>
  <si>
    <t>Хайрутдинов Айрат</t>
  </si>
  <si>
    <t>Открытая (20.02.1981)/39</t>
  </si>
  <si>
    <t>88,40</t>
  </si>
  <si>
    <t>145,0</t>
  </si>
  <si>
    <t>Ведерников Артем</t>
  </si>
  <si>
    <t>Открытая (11.07.1983)/37</t>
  </si>
  <si>
    <t>85,60</t>
  </si>
  <si>
    <t>147,5</t>
  </si>
  <si>
    <t>Токарев Илья</t>
  </si>
  <si>
    <t>167,5</t>
  </si>
  <si>
    <t>Шушпанов Антон</t>
  </si>
  <si>
    <t>Открытая (04.10.1979)/41</t>
  </si>
  <si>
    <t>132,40</t>
  </si>
  <si>
    <t>195,0</t>
  </si>
  <si>
    <t>94,0485</t>
  </si>
  <si>
    <t>56</t>
  </si>
  <si>
    <t>92,4808</t>
  </si>
  <si>
    <t>81,8240</t>
  </si>
  <si>
    <t>112,1750</t>
  </si>
  <si>
    <t>109,9410</t>
  </si>
  <si>
    <t>99,2927</t>
  </si>
  <si>
    <t>-</t>
  </si>
  <si>
    <t>Становая тяга</t>
  </si>
  <si>
    <t>Викулина Алина</t>
  </si>
  <si>
    <t>65,20</t>
  </si>
  <si>
    <t>95,0</t>
  </si>
  <si>
    <t xml:space="preserve">Чиркова М. </t>
  </si>
  <si>
    <t>Аглиуллина Гульчачак</t>
  </si>
  <si>
    <t>Открытая (14.08.1983)/37</t>
  </si>
  <si>
    <t>64,00</t>
  </si>
  <si>
    <t>Ельцов Вячеслав</t>
  </si>
  <si>
    <t>58,50</t>
  </si>
  <si>
    <t>Касимов Роман</t>
  </si>
  <si>
    <t>Юноши 15-19 (02.12.2004)/15</t>
  </si>
  <si>
    <t>65,40</t>
  </si>
  <si>
    <t xml:space="preserve">Титов М. </t>
  </si>
  <si>
    <t>Никишин Самир</t>
  </si>
  <si>
    <t>88,20</t>
  </si>
  <si>
    <t>Сагдеев Анас</t>
  </si>
  <si>
    <t>85,40</t>
  </si>
  <si>
    <t>Головизнин Никита</t>
  </si>
  <si>
    <t>Открытая (24.11.1988)/31</t>
  </si>
  <si>
    <t>90,00</t>
  </si>
  <si>
    <t>267,5</t>
  </si>
  <si>
    <t>277,5</t>
  </si>
  <si>
    <t>Фазуллин Ришат</t>
  </si>
  <si>
    <t>100,70</t>
  </si>
  <si>
    <t>Скоркин Роман</t>
  </si>
  <si>
    <t>Открытая (14.04.1986)/34</t>
  </si>
  <si>
    <t>123,90</t>
  </si>
  <si>
    <t xml:space="preserve">Тула/Тульская область </t>
  </si>
  <si>
    <t>285,0</t>
  </si>
  <si>
    <t>295,0</t>
  </si>
  <si>
    <t>305,0</t>
  </si>
  <si>
    <t>Нуретдинов Фанис</t>
  </si>
  <si>
    <t>115,90</t>
  </si>
  <si>
    <t>Одегов Сергей</t>
  </si>
  <si>
    <t>Открытая (02.10.1976)/44</t>
  </si>
  <si>
    <t>125,20</t>
  </si>
  <si>
    <t>315,0</t>
  </si>
  <si>
    <t>330,0</t>
  </si>
  <si>
    <t>350,0</t>
  </si>
  <si>
    <t>177,1560</t>
  </si>
  <si>
    <t>Ярославцева Ольга</t>
  </si>
  <si>
    <t>Открытая (27.08.1988)/32</t>
  </si>
  <si>
    <t>60,00</t>
  </si>
  <si>
    <t>Пономарёва Татьяна</t>
  </si>
  <si>
    <t>60,70</t>
  </si>
  <si>
    <t xml:space="preserve">Гибадуллин Р. </t>
  </si>
  <si>
    <t>Ахметзянов Галимжан</t>
  </si>
  <si>
    <t>Открытая (29.10.1952)/67</t>
  </si>
  <si>
    <t>65,90</t>
  </si>
  <si>
    <t>192,5</t>
  </si>
  <si>
    <t xml:space="preserve">Заитов Р. </t>
  </si>
  <si>
    <t>Сапожников Антон</t>
  </si>
  <si>
    <t>Открытая (30.09.1985)/35</t>
  </si>
  <si>
    <t>73,90</t>
  </si>
  <si>
    <t>207,5</t>
  </si>
  <si>
    <t>Пушин Константин</t>
  </si>
  <si>
    <t>Открытая (19.03.1997)/23</t>
  </si>
  <si>
    <t>75,70</t>
  </si>
  <si>
    <t>212,5</t>
  </si>
  <si>
    <t>Фарзетдинов Тимур</t>
  </si>
  <si>
    <t>Открытая (17.06.1985)/35</t>
  </si>
  <si>
    <t>78,80</t>
  </si>
  <si>
    <t>Зимин Олег</t>
  </si>
  <si>
    <t>79,20</t>
  </si>
  <si>
    <t xml:space="preserve">Вятские Поляны/Кировская область </t>
  </si>
  <si>
    <t>Огнев Денис</t>
  </si>
  <si>
    <t>Открытая (12.06.1986)/34</t>
  </si>
  <si>
    <t>84,90</t>
  </si>
  <si>
    <t>Булатов Алексей</t>
  </si>
  <si>
    <t>Открытая (09.01.1986)/34</t>
  </si>
  <si>
    <t>83,80</t>
  </si>
  <si>
    <t>Алешин Александр</t>
  </si>
  <si>
    <t>96,30</t>
  </si>
  <si>
    <t>155,7600</t>
  </si>
  <si>
    <t>151,6460</t>
  </si>
  <si>
    <t>Золотухин Олег</t>
  </si>
  <si>
    <t>Открытая (14.01.1976)/44</t>
  </si>
  <si>
    <t>Панкова Елена</t>
  </si>
  <si>
    <t>32,5</t>
  </si>
  <si>
    <t xml:space="preserve">Некратова Д. </t>
  </si>
  <si>
    <t>Шайехова Ирина</t>
  </si>
  <si>
    <t>Открытая (13.07.1982)/38</t>
  </si>
  <si>
    <t>35,0</t>
  </si>
  <si>
    <t xml:space="preserve">Кубикова К. </t>
  </si>
  <si>
    <t>Савинов Евгений</t>
  </si>
  <si>
    <t>Открытая (19.01.1986)/34</t>
  </si>
  <si>
    <t>75,00</t>
  </si>
  <si>
    <t>217,5</t>
  </si>
  <si>
    <t>222,5</t>
  </si>
  <si>
    <t xml:space="preserve">Палкин А. </t>
  </si>
  <si>
    <t>Вострокнутов Артем</t>
  </si>
  <si>
    <t>Открытая (10.09.1985)/35</t>
  </si>
  <si>
    <t>86,00</t>
  </si>
  <si>
    <t>225,0</t>
  </si>
  <si>
    <t>Манылов Павел</t>
  </si>
  <si>
    <t>96,70</t>
  </si>
  <si>
    <t>Дудинец Андрей</t>
  </si>
  <si>
    <t>Открытая (02.06.1991)/29</t>
  </si>
  <si>
    <t>91,40</t>
  </si>
  <si>
    <t>290,0</t>
  </si>
  <si>
    <t>Марфин Н.</t>
  </si>
  <si>
    <t xml:space="preserve">Пудем/Удмуртская Республика </t>
  </si>
  <si>
    <t xml:space="preserve">Ижевск/Республика Удмуртия </t>
  </si>
  <si>
    <t>Мастера 65-69 (10.09.1955)/65</t>
  </si>
  <si>
    <t>Юниоры 20-23 (23.01.1997)/23</t>
  </si>
  <si>
    <t>Мастера 50-54 (19.04.1970)/50</t>
  </si>
  <si>
    <t>Юниоры 20-23 (14.04.1997)/23</t>
  </si>
  <si>
    <t>Мастера 40-44 (14.01.1976)/44</t>
  </si>
  <si>
    <t>Мастера 40-44 (02.01.1979)/41</t>
  </si>
  <si>
    <t>Юниорки 20-23 (03.12.1999)/20</t>
  </si>
  <si>
    <t>Мастера 45-49 (24.10.1970)/49</t>
  </si>
  <si>
    <t>Юниоры 20-23 (14.05.1997)/23</t>
  </si>
  <si>
    <t>Юниоры 20-23 (01.03.1999)/21</t>
  </si>
  <si>
    <t>Мастера 50-54 (20.07.1968)/52</t>
  </si>
  <si>
    <t>Мастера 40-44 (04.10.1979)/41</t>
  </si>
  <si>
    <t>Юниоры 20-23 (27.08.1997)/23</t>
  </si>
  <si>
    <t>Юниоры 20-23 (16.11.1996)/23</t>
  </si>
  <si>
    <t>Юниоры 20-23 (02.06.1998)/22</t>
  </si>
  <si>
    <t>Мастера 50-54 (24.02.1967)/53</t>
  </si>
  <si>
    <t>Мастера 40-44 (13.01.1979)/41</t>
  </si>
  <si>
    <t>Мастера 55-59 (21.04.1962)/58</t>
  </si>
  <si>
    <t>Мастера 60-64 (16.08.1960)/60</t>
  </si>
  <si>
    <t>Мастера 40-44 (29.05.1976)/44</t>
  </si>
  <si>
    <t>Мастера 65-69 (12.08.1955)/65</t>
  </si>
  <si>
    <t>Мастера 40-44 (28.03.1980)/40</t>
  </si>
  <si>
    <t>Мастера 45-49 (11.01.1975)/45</t>
  </si>
  <si>
    <t xml:space="preserve">Мастера 45-49 </t>
  </si>
  <si>
    <t xml:space="preserve">Мастера 65-69 </t>
  </si>
  <si>
    <t xml:space="preserve">Мастера 40-44 </t>
  </si>
  <si>
    <t>Юниорки 20-23 (17.08.1999)/21</t>
  </si>
  <si>
    <t>Мастера 50-54 (06.09.1968)/52</t>
  </si>
  <si>
    <t>Мастера 40-44 (21.02.1976)/44</t>
  </si>
  <si>
    <t>Юниорки 20-23 (29.10.1999)/20</t>
  </si>
  <si>
    <t>Мастера 50-54 (03.03.1967)/53</t>
  </si>
  <si>
    <t>Юниоры 20-23 (07.03.1997)/23</t>
  </si>
  <si>
    <t>Мастера 55-59 (02.10.1961)/59</t>
  </si>
  <si>
    <t>Мастера 65-69 (10.10.1952)/68</t>
  </si>
  <si>
    <t>Открытый мастерский турнир "Ижевская Сталь"
IPL Силовое двоеборье без экипировки ДК
Ижевск/Республика Удмуртия, 10 октября 2020 года</t>
  </si>
  <si>
    <t>Открытый мастерский турнир "Ижевская Сталь"
IPL Силовое двоеборье без экипировки
Ижевск/Республика Удмуртия, 10 октября 2020 года</t>
  </si>
  <si>
    <t>Открытый мастерский турнир "Ижевская Сталь"
IPL Жим лежа без экипировки ДК
Ижевск/Республика Удмуртия, 10 октября 2020 года</t>
  </si>
  <si>
    <t>Открытый мастерский турнир "Ижевская Сталь"
IPL Жим лежа без экипировки
Ижевск/Республика Удмуртия, 10 октября 2020 года</t>
  </si>
  <si>
    <t>Открытый мастерский турнир "Ижевская Сталь"
СПР Жим лежа в многопетельной софт экипировке
Ижевск/Республика Удмуртия, 10 октября 2020 года</t>
  </si>
  <si>
    <t>Открытый мастерский турнир "Ижевская Сталь"
IPL Становая тяга без экипировки ДК
Ижевск/Республика Удмуртия, 10 октября 2020 года</t>
  </si>
  <si>
    <t>Открытый мастерский турнир "Ижевская Сталь"
IPL Становая тяга без экипировки
Ижевск/Республика Удмуртия, 10 октября 2020 года</t>
  </si>
  <si>
    <t>Набережные Челны/Республика Татарстан</t>
  </si>
  <si>
    <t>Менделеевск/Республика Татарстан</t>
  </si>
  <si>
    <t>Весовая категория</t>
  </si>
  <si>
    <t xml:space="preserve">Сарапул/Республика Удмуртия </t>
  </si>
  <si>
    <t xml:space="preserve">Глазов/Республика Удмуртия </t>
  </si>
  <si>
    <t xml:space="preserve">Агрыз/Республика Татарстан </t>
  </si>
  <si>
    <t xml:space="preserve">сарманово/Республика Татарстан </t>
  </si>
  <si>
    <t>№</t>
  </si>
  <si>
    <t xml:space="preserve">  </t>
  </si>
  <si>
    <t>Приседание</t>
  </si>
  <si>
    <t xml:space="preserve">
Дата рождения/Возраст</t>
  </si>
  <si>
    <t>Возрастная группа</t>
  </si>
  <si>
    <t>O</t>
  </si>
  <si>
    <t>M6</t>
  </si>
  <si>
    <t>J</t>
  </si>
  <si>
    <t>M3</t>
  </si>
  <si>
    <t>M1</t>
  </si>
  <si>
    <t>M2</t>
  </si>
  <si>
    <t>T</t>
  </si>
  <si>
    <t>M4</t>
  </si>
  <si>
    <t>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</si>
</sst>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4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9" style="5" bestFit="1" customWidth="1"/>
    <col min="7" max="9" width="5.5" style="29" customWidth="1"/>
    <col min="10" max="10" width="4.83203125" style="29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29" bestFit="1" customWidth="1"/>
    <col min="21" max="21" width="21.6640625" style="5" customWidth="1"/>
    <col min="22" max="16384" width="9.1640625" style="3"/>
  </cols>
  <sheetData>
    <row r="1" spans="1:21" s="2" customFormat="1" ht="29" customHeight="1">
      <c r="A1" s="35" t="s">
        <v>421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</row>
    <row r="3" spans="1:21" s="1" customFormat="1" ht="12.75" customHeight="1">
      <c r="A3" s="43" t="s">
        <v>435</v>
      </c>
      <c r="B3" s="48" t="s">
        <v>0</v>
      </c>
      <c r="C3" s="45" t="s">
        <v>438</v>
      </c>
      <c r="D3" s="45" t="s">
        <v>7</v>
      </c>
      <c r="E3" s="47" t="s">
        <v>439</v>
      </c>
      <c r="F3" s="47" t="s">
        <v>6</v>
      </c>
      <c r="G3" s="56" t="s">
        <v>437</v>
      </c>
      <c r="H3" s="56"/>
      <c r="I3" s="56"/>
      <c r="J3" s="56"/>
      <c r="K3" s="47" t="s">
        <v>9</v>
      </c>
      <c r="L3" s="47"/>
      <c r="M3" s="47"/>
      <c r="N3" s="47"/>
      <c r="O3" s="47" t="s">
        <v>283</v>
      </c>
      <c r="P3" s="47"/>
      <c r="Q3" s="47"/>
      <c r="R3" s="47"/>
      <c r="S3" s="56" t="s">
        <v>1</v>
      </c>
      <c r="T3" s="56" t="s">
        <v>3</v>
      </c>
      <c r="U3" s="50" t="s">
        <v>2</v>
      </c>
    </row>
    <row r="4" spans="1:21" s="1" customFormat="1" ht="21" customHeight="1" thickBot="1">
      <c r="A4" s="44"/>
      <c r="B4" s="49"/>
      <c r="C4" s="46"/>
      <c r="D4" s="46"/>
      <c r="E4" s="46"/>
      <c r="F4" s="46"/>
      <c r="G4" s="34">
        <v>1</v>
      </c>
      <c r="H4" s="34">
        <v>2</v>
      </c>
      <c r="I4" s="34">
        <v>3</v>
      </c>
      <c r="J4" s="28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7"/>
      <c r="T4" s="57"/>
      <c r="U4" s="51"/>
    </row>
    <row r="5" spans="1:21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8" t="s">
        <v>174</v>
      </c>
      <c r="B6" s="7" t="s">
        <v>203</v>
      </c>
      <c r="C6" s="7" t="s">
        <v>204</v>
      </c>
      <c r="D6" s="7" t="s">
        <v>205</v>
      </c>
      <c r="E6" s="7" t="s">
        <v>440</v>
      </c>
      <c r="F6" s="7" t="s">
        <v>386</v>
      </c>
      <c r="G6" s="58">
        <v>0</v>
      </c>
      <c r="H6" s="58">
        <v>0</v>
      </c>
      <c r="I6" s="58">
        <v>0</v>
      </c>
      <c r="J6" s="31"/>
      <c r="K6" s="20" t="s">
        <v>197</v>
      </c>
      <c r="L6" s="20" t="s">
        <v>185</v>
      </c>
      <c r="M6" s="21" t="s">
        <v>62</v>
      </c>
      <c r="N6" s="8"/>
      <c r="O6" s="20" t="s">
        <v>29</v>
      </c>
      <c r="P6" s="20" t="s">
        <v>45</v>
      </c>
      <c r="Q6" s="20" t="s">
        <v>206</v>
      </c>
      <c r="R6" s="8"/>
      <c r="S6" s="31">
        <v>0</v>
      </c>
      <c r="T6" s="31">
        <v>0</v>
      </c>
      <c r="U6" s="7" t="s">
        <v>384</v>
      </c>
    </row>
    <row r="7" spans="1:21">
      <c r="A7" s="10" t="s">
        <v>174</v>
      </c>
      <c r="B7" s="9" t="s">
        <v>361</v>
      </c>
      <c r="C7" s="9" t="s">
        <v>387</v>
      </c>
      <c r="D7" s="9" t="s">
        <v>227</v>
      </c>
      <c r="E7" s="9" t="s">
        <v>441</v>
      </c>
      <c r="F7" s="9" t="s">
        <v>428</v>
      </c>
      <c r="G7" s="58">
        <v>0</v>
      </c>
      <c r="H7" s="58">
        <v>0</v>
      </c>
      <c r="I7" s="58">
        <v>0</v>
      </c>
      <c r="J7" s="32"/>
      <c r="K7" s="22" t="s">
        <v>362</v>
      </c>
      <c r="L7" s="22" t="s">
        <v>210</v>
      </c>
      <c r="M7" s="23" t="s">
        <v>34</v>
      </c>
      <c r="N7" s="10"/>
      <c r="O7" s="22" t="s">
        <v>63</v>
      </c>
      <c r="P7" s="22" t="s">
        <v>15</v>
      </c>
      <c r="Q7" s="22" t="s">
        <v>16</v>
      </c>
      <c r="R7" s="10"/>
      <c r="S7" s="32">
        <v>0</v>
      </c>
      <c r="T7" s="32">
        <v>0</v>
      </c>
      <c r="U7" s="9" t="s">
        <v>363</v>
      </c>
    </row>
    <row r="8" spans="1:21">
      <c r="B8" s="5" t="s">
        <v>176</v>
      </c>
    </row>
    <row r="9" spans="1:21" ht="16">
      <c r="A9" s="54" t="s">
        <v>51</v>
      </c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21">
      <c r="A10" s="12" t="s">
        <v>174</v>
      </c>
      <c r="B10" s="11" t="s">
        <v>364</v>
      </c>
      <c r="C10" s="11" t="s">
        <v>365</v>
      </c>
      <c r="D10" s="11" t="s">
        <v>220</v>
      </c>
      <c r="E10" s="11" t="s">
        <v>440</v>
      </c>
      <c r="F10" s="11" t="s">
        <v>386</v>
      </c>
      <c r="G10" s="58">
        <v>0</v>
      </c>
      <c r="H10" s="58">
        <v>0</v>
      </c>
      <c r="I10" s="58">
        <v>0</v>
      </c>
      <c r="J10" s="30"/>
      <c r="K10" s="24" t="s">
        <v>366</v>
      </c>
      <c r="L10" s="24" t="s">
        <v>34</v>
      </c>
      <c r="M10" s="24" t="s">
        <v>35</v>
      </c>
      <c r="N10" s="12"/>
      <c r="O10" s="24" t="s">
        <v>16</v>
      </c>
      <c r="P10" s="24" t="s">
        <v>107</v>
      </c>
      <c r="Q10" s="24" t="s">
        <v>27</v>
      </c>
      <c r="R10" s="12"/>
      <c r="S10" s="30">
        <v>0</v>
      </c>
      <c r="T10" s="30">
        <v>0</v>
      </c>
      <c r="U10" s="11" t="s">
        <v>367</v>
      </c>
    </row>
    <row r="11" spans="1:21">
      <c r="B11" s="5" t="s">
        <v>176</v>
      </c>
    </row>
    <row r="12" spans="1:21" ht="16">
      <c r="A12" s="54" t="s">
        <v>41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1:21">
      <c r="A13" s="12" t="s">
        <v>174</v>
      </c>
      <c r="B13" s="11" t="s">
        <v>229</v>
      </c>
      <c r="C13" s="11" t="s">
        <v>230</v>
      </c>
      <c r="D13" s="11" t="s">
        <v>231</v>
      </c>
      <c r="E13" s="11" t="s">
        <v>440</v>
      </c>
      <c r="F13" s="11" t="s">
        <v>386</v>
      </c>
      <c r="G13" s="58">
        <v>0</v>
      </c>
      <c r="H13" s="58">
        <v>0</v>
      </c>
      <c r="I13" s="58">
        <v>0</v>
      </c>
      <c r="J13" s="30"/>
      <c r="K13" s="24" t="s">
        <v>38</v>
      </c>
      <c r="L13" s="24" t="s">
        <v>44</v>
      </c>
      <c r="M13" s="25" t="s">
        <v>45</v>
      </c>
      <c r="N13" s="12"/>
      <c r="O13" s="24" t="s">
        <v>57</v>
      </c>
      <c r="P13" s="25" t="s">
        <v>123</v>
      </c>
      <c r="Q13" s="24" t="s">
        <v>123</v>
      </c>
      <c r="R13" s="12"/>
      <c r="S13" s="30">
        <v>0</v>
      </c>
      <c r="T13" s="30">
        <v>0</v>
      </c>
      <c r="U13" s="11" t="s">
        <v>436</v>
      </c>
    </row>
    <row r="14" spans="1:21">
      <c r="B14" s="5" t="s">
        <v>176</v>
      </c>
    </row>
    <row r="15" spans="1:21" ht="16">
      <c r="A15" s="54" t="s">
        <v>51</v>
      </c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</row>
    <row r="16" spans="1:21">
      <c r="A16" s="12" t="s">
        <v>174</v>
      </c>
      <c r="B16" s="11" t="s">
        <v>368</v>
      </c>
      <c r="C16" s="11" t="s">
        <v>369</v>
      </c>
      <c r="D16" s="11" t="s">
        <v>370</v>
      </c>
      <c r="E16" s="11" t="s">
        <v>440</v>
      </c>
      <c r="F16" s="11" t="s">
        <v>87</v>
      </c>
      <c r="G16" s="58">
        <v>0</v>
      </c>
      <c r="H16" s="58">
        <v>0</v>
      </c>
      <c r="I16" s="58">
        <v>0</v>
      </c>
      <c r="J16" s="30"/>
      <c r="K16" s="24" t="s">
        <v>96</v>
      </c>
      <c r="L16" s="25" t="s">
        <v>97</v>
      </c>
      <c r="M16" s="25" t="s">
        <v>97</v>
      </c>
      <c r="N16" s="12"/>
      <c r="O16" s="24" t="s">
        <v>371</v>
      </c>
      <c r="P16" s="24" t="s">
        <v>372</v>
      </c>
      <c r="Q16" s="24" t="s">
        <v>141</v>
      </c>
      <c r="R16" s="12"/>
      <c r="S16" s="30">
        <v>0</v>
      </c>
      <c r="T16" s="30">
        <v>0</v>
      </c>
      <c r="U16" s="11" t="s">
        <v>373</v>
      </c>
    </row>
    <row r="17" spans="1:21">
      <c r="B17" s="5" t="s">
        <v>176</v>
      </c>
    </row>
    <row r="18" spans="1:21" ht="16">
      <c r="A18" s="54" t="s">
        <v>23</v>
      </c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</row>
    <row r="19" spans="1:21">
      <c r="A19" s="8" t="s">
        <v>174</v>
      </c>
      <c r="B19" s="7" t="s">
        <v>374</v>
      </c>
      <c r="C19" s="7" t="s">
        <v>375</v>
      </c>
      <c r="D19" s="7" t="s">
        <v>376</v>
      </c>
      <c r="E19" s="7" t="s">
        <v>440</v>
      </c>
      <c r="F19" s="7" t="s">
        <v>386</v>
      </c>
      <c r="G19" s="58">
        <v>0</v>
      </c>
      <c r="H19" s="58">
        <v>0</v>
      </c>
      <c r="I19" s="58">
        <v>0</v>
      </c>
      <c r="J19" s="31"/>
      <c r="K19" s="20" t="s">
        <v>45</v>
      </c>
      <c r="L19" s="20" t="s">
        <v>96</v>
      </c>
      <c r="M19" s="21" t="s">
        <v>97</v>
      </c>
      <c r="N19" s="8"/>
      <c r="O19" s="20" t="s">
        <v>112</v>
      </c>
      <c r="P19" s="21" t="s">
        <v>377</v>
      </c>
      <c r="Q19" s="20" t="s">
        <v>141</v>
      </c>
      <c r="R19" s="8"/>
      <c r="S19" s="31">
        <v>0</v>
      </c>
      <c r="T19" s="31">
        <v>0</v>
      </c>
      <c r="U19" s="7" t="s">
        <v>436</v>
      </c>
    </row>
    <row r="20" spans="1:21">
      <c r="A20" s="10" t="s">
        <v>175</v>
      </c>
      <c r="B20" s="9" t="s">
        <v>349</v>
      </c>
      <c r="C20" s="9" t="s">
        <v>350</v>
      </c>
      <c r="D20" s="9" t="s">
        <v>351</v>
      </c>
      <c r="E20" s="9" t="s">
        <v>440</v>
      </c>
      <c r="F20" s="9" t="s">
        <v>386</v>
      </c>
      <c r="G20" s="58">
        <v>0</v>
      </c>
      <c r="H20" s="58">
        <v>0</v>
      </c>
      <c r="I20" s="58">
        <v>0</v>
      </c>
      <c r="J20" s="32"/>
      <c r="K20" s="22" t="s">
        <v>27</v>
      </c>
      <c r="L20" s="22" t="s">
        <v>44</v>
      </c>
      <c r="M20" s="23" t="s">
        <v>45</v>
      </c>
      <c r="N20" s="10"/>
      <c r="O20" s="23" t="s">
        <v>56</v>
      </c>
      <c r="P20" s="22" t="s">
        <v>58</v>
      </c>
      <c r="Q20" s="22" t="s">
        <v>274</v>
      </c>
      <c r="R20" s="10"/>
      <c r="S20" s="32">
        <v>0</v>
      </c>
      <c r="T20" s="32">
        <v>0</v>
      </c>
      <c r="U20" s="9" t="s">
        <v>436</v>
      </c>
    </row>
    <row r="21" spans="1:21">
      <c r="B21" s="5" t="s">
        <v>176</v>
      </c>
    </row>
    <row r="22" spans="1:21" ht="16">
      <c r="A22" s="54" t="s">
        <v>108</v>
      </c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21">
      <c r="A23" s="12" t="s">
        <v>174</v>
      </c>
      <c r="B23" s="11" t="s">
        <v>378</v>
      </c>
      <c r="C23" s="11" t="s">
        <v>388</v>
      </c>
      <c r="D23" s="11" t="s">
        <v>379</v>
      </c>
      <c r="E23" s="11" t="s">
        <v>442</v>
      </c>
      <c r="F23" s="11" t="s">
        <v>348</v>
      </c>
      <c r="G23" s="58">
        <v>0</v>
      </c>
      <c r="H23" s="58">
        <v>0</v>
      </c>
      <c r="I23" s="58">
        <v>0</v>
      </c>
      <c r="J23" s="30"/>
      <c r="K23" s="24" t="s">
        <v>96</v>
      </c>
      <c r="L23" s="24" t="s">
        <v>100</v>
      </c>
      <c r="M23" s="25" t="s">
        <v>74</v>
      </c>
      <c r="N23" s="12"/>
      <c r="O23" s="24" t="s">
        <v>112</v>
      </c>
      <c r="P23" s="25" t="s">
        <v>342</v>
      </c>
      <c r="Q23" s="25" t="s">
        <v>342</v>
      </c>
      <c r="R23" s="12"/>
      <c r="S23" s="30">
        <v>0</v>
      </c>
      <c r="T23" s="30">
        <v>0</v>
      </c>
      <c r="U23" s="11" t="s">
        <v>436</v>
      </c>
    </row>
    <row r="24" spans="1:21">
      <c r="B24" s="5" t="s">
        <v>176</v>
      </c>
    </row>
  </sheetData>
  <mergeCells count="19">
    <mergeCell ref="A22:R22"/>
    <mergeCell ref="G3:J3"/>
    <mergeCell ref="A5:R5"/>
    <mergeCell ref="A9:R9"/>
    <mergeCell ref="A12:R12"/>
    <mergeCell ref="A15:R15"/>
    <mergeCell ref="A18:R18"/>
    <mergeCell ref="A1:U2"/>
    <mergeCell ref="A3:A4"/>
    <mergeCell ref="C3:C4"/>
    <mergeCell ref="D3:D4"/>
    <mergeCell ref="E3:E4"/>
    <mergeCell ref="F3:F4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4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9" style="5" bestFit="1" customWidth="1"/>
    <col min="7" max="9" width="5.5" style="29" customWidth="1"/>
    <col min="10" max="10" width="4.83203125" style="29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29" bestFit="1" customWidth="1"/>
    <col min="21" max="21" width="19.33203125" style="5" customWidth="1"/>
    <col min="22" max="16384" width="9.1640625" style="3"/>
  </cols>
  <sheetData>
    <row r="1" spans="1:21" s="2" customFormat="1" ht="29" customHeight="1">
      <c r="A1" s="35" t="s">
        <v>422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</row>
    <row r="3" spans="1:21" s="1" customFormat="1" ht="12.75" customHeight="1">
      <c r="A3" s="43" t="s">
        <v>435</v>
      </c>
      <c r="B3" s="48" t="s">
        <v>0</v>
      </c>
      <c r="C3" s="45" t="s">
        <v>438</v>
      </c>
      <c r="D3" s="45" t="s">
        <v>7</v>
      </c>
      <c r="E3" s="47" t="s">
        <v>439</v>
      </c>
      <c r="F3" s="47" t="s">
        <v>6</v>
      </c>
      <c r="G3" s="56" t="s">
        <v>437</v>
      </c>
      <c r="H3" s="56"/>
      <c r="I3" s="56"/>
      <c r="J3" s="56"/>
      <c r="K3" s="47" t="s">
        <v>9</v>
      </c>
      <c r="L3" s="47"/>
      <c r="M3" s="47"/>
      <c r="N3" s="47"/>
      <c r="O3" s="47" t="s">
        <v>283</v>
      </c>
      <c r="P3" s="47"/>
      <c r="Q3" s="47"/>
      <c r="R3" s="47"/>
      <c r="S3" s="56" t="s">
        <v>1</v>
      </c>
      <c r="T3" s="56" t="s">
        <v>3</v>
      </c>
      <c r="U3" s="50" t="s">
        <v>2</v>
      </c>
    </row>
    <row r="4" spans="1:21" s="1" customFormat="1" ht="21" customHeight="1" thickBot="1">
      <c r="A4" s="44"/>
      <c r="B4" s="49"/>
      <c r="C4" s="46"/>
      <c r="D4" s="46"/>
      <c r="E4" s="46"/>
      <c r="F4" s="46"/>
      <c r="G4" s="34">
        <v>1</v>
      </c>
      <c r="H4" s="34">
        <v>2</v>
      </c>
      <c r="I4" s="34">
        <v>3</v>
      </c>
      <c r="J4" s="28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7"/>
      <c r="T4" s="57"/>
      <c r="U4" s="51"/>
    </row>
    <row r="5" spans="1:21" ht="16">
      <c r="A5" s="52" t="s">
        <v>41</v>
      </c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21">
      <c r="A6" s="12" t="s">
        <v>174</v>
      </c>
      <c r="B6" s="11" t="s">
        <v>359</v>
      </c>
      <c r="C6" s="11" t="s">
        <v>389</v>
      </c>
      <c r="D6" s="11" t="s">
        <v>49</v>
      </c>
      <c r="E6" s="11" t="s">
        <v>443</v>
      </c>
      <c r="F6" s="11" t="s">
        <v>386</v>
      </c>
      <c r="G6" s="58">
        <v>0</v>
      </c>
      <c r="H6" s="58">
        <v>0</v>
      </c>
      <c r="I6" s="58">
        <v>0</v>
      </c>
      <c r="J6" s="30"/>
      <c r="K6" s="24" t="s">
        <v>222</v>
      </c>
      <c r="L6" s="25" t="s">
        <v>223</v>
      </c>
      <c r="M6" s="25" t="s">
        <v>223</v>
      </c>
      <c r="N6" s="12"/>
      <c r="O6" s="24" t="s">
        <v>74</v>
      </c>
      <c r="P6" s="24" t="s">
        <v>76</v>
      </c>
      <c r="Q6" s="25" t="s">
        <v>56</v>
      </c>
      <c r="R6" s="12"/>
      <c r="S6" s="30">
        <v>0</v>
      </c>
      <c r="T6" s="30">
        <v>0</v>
      </c>
      <c r="U6" s="11" t="s">
        <v>436</v>
      </c>
    </row>
    <row r="7" spans="1:21">
      <c r="B7" s="5" t="s">
        <v>176</v>
      </c>
    </row>
    <row r="8" spans="1:21" ht="16">
      <c r="A8" s="54" t="s">
        <v>64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21">
      <c r="A9" s="12" t="s">
        <v>174</v>
      </c>
      <c r="B9" s="11" t="s">
        <v>71</v>
      </c>
      <c r="C9" s="11" t="s">
        <v>72</v>
      </c>
      <c r="D9" s="11" t="s">
        <v>73</v>
      </c>
      <c r="E9" s="11" t="s">
        <v>440</v>
      </c>
      <c r="F9" s="11" t="s">
        <v>386</v>
      </c>
      <c r="G9" s="58">
        <v>0</v>
      </c>
      <c r="H9" s="58">
        <v>0</v>
      </c>
      <c r="I9" s="58">
        <v>0</v>
      </c>
      <c r="J9" s="30"/>
      <c r="K9" s="24" t="s">
        <v>74</v>
      </c>
      <c r="L9" s="24" t="s">
        <v>75</v>
      </c>
      <c r="M9" s="24" t="s">
        <v>76</v>
      </c>
      <c r="N9" s="12"/>
      <c r="O9" s="24" t="s">
        <v>77</v>
      </c>
      <c r="P9" s="24" t="s">
        <v>78</v>
      </c>
      <c r="Q9" s="25" t="s">
        <v>79</v>
      </c>
      <c r="R9" s="12"/>
      <c r="S9" s="30">
        <v>0</v>
      </c>
      <c r="T9" s="30">
        <v>0</v>
      </c>
      <c r="U9" s="11" t="s">
        <v>80</v>
      </c>
    </row>
    <row r="10" spans="1:21">
      <c r="B10" s="5" t="s">
        <v>176</v>
      </c>
    </row>
    <row r="11" spans="1:21" ht="16">
      <c r="A11" s="54" t="s">
        <v>23</v>
      </c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21">
      <c r="A12" s="12" t="s">
        <v>174</v>
      </c>
      <c r="B12" s="11" t="s">
        <v>297</v>
      </c>
      <c r="C12" s="11" t="s">
        <v>390</v>
      </c>
      <c r="D12" s="11" t="s">
        <v>298</v>
      </c>
      <c r="E12" s="11" t="s">
        <v>442</v>
      </c>
      <c r="F12" s="11" t="s">
        <v>428</v>
      </c>
      <c r="G12" s="58">
        <v>0</v>
      </c>
      <c r="H12" s="58">
        <v>0</v>
      </c>
      <c r="I12" s="58">
        <v>0</v>
      </c>
      <c r="J12" s="30"/>
      <c r="K12" s="24" t="s">
        <v>96</v>
      </c>
      <c r="L12" s="24" t="s">
        <v>100</v>
      </c>
      <c r="M12" s="24" t="s">
        <v>264</v>
      </c>
      <c r="N12" s="12"/>
      <c r="O12" s="25" t="s">
        <v>141</v>
      </c>
      <c r="P12" s="24" t="s">
        <v>141</v>
      </c>
      <c r="Q12" s="25" t="s">
        <v>78</v>
      </c>
      <c r="R12" s="12"/>
      <c r="S12" s="30">
        <v>0</v>
      </c>
      <c r="T12" s="30">
        <v>0</v>
      </c>
      <c r="U12" s="11" t="s">
        <v>40</v>
      </c>
    </row>
    <row r="13" spans="1:21">
      <c r="B13" s="5" t="s">
        <v>176</v>
      </c>
    </row>
    <row r="14" spans="1:21" ht="16">
      <c r="A14" s="54" t="s">
        <v>133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1:21">
      <c r="A15" s="8" t="s">
        <v>174</v>
      </c>
      <c r="B15" s="7" t="s">
        <v>134</v>
      </c>
      <c r="C15" s="7" t="s">
        <v>135</v>
      </c>
      <c r="D15" s="7" t="s">
        <v>136</v>
      </c>
      <c r="E15" s="7" t="s">
        <v>440</v>
      </c>
      <c r="F15" s="7" t="s">
        <v>14</v>
      </c>
      <c r="G15" s="58">
        <v>0</v>
      </c>
      <c r="H15" s="58">
        <v>0</v>
      </c>
      <c r="I15" s="58">
        <v>0</v>
      </c>
      <c r="J15" s="31"/>
      <c r="K15" s="20" t="s">
        <v>56</v>
      </c>
      <c r="L15" s="20" t="s">
        <v>58</v>
      </c>
      <c r="M15" s="20" t="s">
        <v>137</v>
      </c>
      <c r="N15" s="8"/>
      <c r="O15" s="20" t="s">
        <v>77</v>
      </c>
      <c r="P15" s="20" t="s">
        <v>79</v>
      </c>
      <c r="Q15" s="21" t="s">
        <v>138</v>
      </c>
      <c r="R15" s="8"/>
      <c r="S15" s="31">
        <v>0</v>
      </c>
      <c r="T15" s="31">
        <v>0</v>
      </c>
      <c r="U15" s="7" t="s">
        <v>30</v>
      </c>
    </row>
    <row r="16" spans="1:21">
      <c r="A16" s="14" t="s">
        <v>175</v>
      </c>
      <c r="B16" s="13" t="s">
        <v>139</v>
      </c>
      <c r="C16" s="13" t="s">
        <v>360</v>
      </c>
      <c r="D16" s="13" t="s">
        <v>140</v>
      </c>
      <c r="E16" s="13" t="s">
        <v>440</v>
      </c>
      <c r="F16" s="13" t="s">
        <v>428</v>
      </c>
      <c r="G16" s="58">
        <v>0</v>
      </c>
      <c r="H16" s="58">
        <v>0</v>
      </c>
      <c r="I16" s="58">
        <v>0</v>
      </c>
      <c r="J16" s="33"/>
      <c r="K16" s="26" t="s">
        <v>58</v>
      </c>
      <c r="L16" s="26" t="s">
        <v>89</v>
      </c>
      <c r="M16" s="27" t="s">
        <v>137</v>
      </c>
      <c r="N16" s="14"/>
      <c r="O16" s="26" t="s">
        <v>141</v>
      </c>
      <c r="P16" s="26" t="s">
        <v>78</v>
      </c>
      <c r="Q16" s="26" t="s">
        <v>79</v>
      </c>
      <c r="R16" s="14"/>
      <c r="S16" s="33">
        <v>0</v>
      </c>
      <c r="T16" s="33">
        <v>0</v>
      </c>
      <c r="U16" s="13" t="s">
        <v>436</v>
      </c>
    </row>
    <row r="17" spans="1:21">
      <c r="A17" s="10" t="s">
        <v>174</v>
      </c>
      <c r="B17" s="9" t="s">
        <v>139</v>
      </c>
      <c r="C17" s="9" t="s">
        <v>391</v>
      </c>
      <c r="D17" s="9" t="s">
        <v>140</v>
      </c>
      <c r="E17" s="9" t="s">
        <v>444</v>
      </c>
      <c r="F17" s="9" t="s">
        <v>428</v>
      </c>
      <c r="G17" s="58">
        <v>0</v>
      </c>
      <c r="H17" s="58">
        <v>0</v>
      </c>
      <c r="I17" s="58">
        <v>0</v>
      </c>
      <c r="J17" s="32"/>
      <c r="K17" s="22" t="s">
        <v>58</v>
      </c>
      <c r="L17" s="22" t="s">
        <v>89</v>
      </c>
      <c r="M17" s="23" t="s">
        <v>137</v>
      </c>
      <c r="N17" s="10"/>
      <c r="O17" s="22" t="s">
        <v>141</v>
      </c>
      <c r="P17" s="22" t="s">
        <v>78</v>
      </c>
      <c r="Q17" s="22" t="s">
        <v>79</v>
      </c>
      <c r="R17" s="10"/>
      <c r="S17" s="32">
        <v>0</v>
      </c>
      <c r="T17" s="32">
        <v>0</v>
      </c>
      <c r="U17" s="9" t="s">
        <v>436</v>
      </c>
    </row>
    <row r="18" spans="1:21">
      <c r="B18" s="5" t="s">
        <v>176</v>
      </c>
    </row>
    <row r="19" spans="1:21" ht="16">
      <c r="A19" s="54" t="s">
        <v>142</v>
      </c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</row>
    <row r="20" spans="1:21">
      <c r="A20" s="12" t="s">
        <v>174</v>
      </c>
      <c r="B20" s="11" t="s">
        <v>308</v>
      </c>
      <c r="C20" s="11" t="s">
        <v>309</v>
      </c>
      <c r="D20" s="11" t="s">
        <v>310</v>
      </c>
      <c r="E20" s="11" t="s">
        <v>440</v>
      </c>
      <c r="F20" s="11" t="s">
        <v>311</v>
      </c>
      <c r="G20" s="58">
        <v>0</v>
      </c>
      <c r="H20" s="58">
        <v>0</v>
      </c>
      <c r="I20" s="58">
        <v>0</v>
      </c>
      <c r="J20" s="30"/>
      <c r="K20" s="24" t="s">
        <v>270</v>
      </c>
      <c r="L20" s="24" t="s">
        <v>57</v>
      </c>
      <c r="M20" s="25" t="s">
        <v>122</v>
      </c>
      <c r="N20" s="12"/>
      <c r="O20" s="24" t="s">
        <v>312</v>
      </c>
      <c r="P20" s="24" t="s">
        <v>313</v>
      </c>
      <c r="Q20" s="24" t="s">
        <v>314</v>
      </c>
      <c r="R20" s="12"/>
      <c r="S20" s="30">
        <v>0</v>
      </c>
      <c r="T20" s="30">
        <v>0</v>
      </c>
      <c r="U20" s="11" t="s">
        <v>373</v>
      </c>
    </row>
    <row r="21" spans="1:21">
      <c r="B21" s="5" t="s">
        <v>176</v>
      </c>
    </row>
  </sheetData>
  <mergeCells count="18">
    <mergeCell ref="A8:R8"/>
    <mergeCell ref="A11:R11"/>
    <mergeCell ref="A14:R14"/>
    <mergeCell ref="A19:R19"/>
    <mergeCell ref="B3:B4"/>
    <mergeCell ref="G3:J3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8"/>
  <sheetViews>
    <sheetView workbookViewId="0">
      <selection activeCell="E50" sqref="E50"/>
    </sheetView>
  </sheetViews>
  <sheetFormatPr baseColWidth="10" defaultColWidth="9.1640625" defaultRowHeight="13"/>
  <cols>
    <col min="1" max="1" width="8.83203125" style="6" customWidth="1"/>
    <col min="2" max="2" width="25.1640625" style="5" customWidth="1"/>
    <col min="3" max="3" width="31.1640625" style="5" customWidth="1"/>
    <col min="4" max="4" width="21.5" style="5" bestFit="1" customWidth="1"/>
    <col min="5" max="5" width="12.83203125" style="5" customWidth="1"/>
    <col min="6" max="6" width="39" style="5" bestFit="1" customWidth="1"/>
    <col min="7" max="9" width="5.5" style="6" customWidth="1"/>
    <col min="10" max="10" width="4.83203125" style="6" customWidth="1"/>
    <col min="11" max="11" width="13.33203125" style="29" customWidth="1"/>
    <col min="12" max="12" width="8.5" style="6" bestFit="1" customWidth="1"/>
    <col min="13" max="13" width="27.1640625" style="5" bestFit="1" customWidth="1"/>
    <col min="14" max="16384" width="9.1640625" style="3"/>
  </cols>
  <sheetData>
    <row r="1" spans="1:13" s="2" customFormat="1" ht="29" customHeight="1">
      <c r="A1" s="35" t="s">
        <v>423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435</v>
      </c>
      <c r="B3" s="48" t="s">
        <v>0</v>
      </c>
      <c r="C3" s="45" t="s">
        <v>438</v>
      </c>
      <c r="D3" s="45" t="s">
        <v>7</v>
      </c>
      <c r="E3" s="47" t="s">
        <v>439</v>
      </c>
      <c r="F3" s="47" t="s">
        <v>6</v>
      </c>
      <c r="G3" s="47" t="s">
        <v>9</v>
      </c>
      <c r="H3" s="47"/>
      <c r="I3" s="47"/>
      <c r="J3" s="47"/>
      <c r="K3" s="56" t="s">
        <v>173</v>
      </c>
      <c r="L3" s="47" t="s">
        <v>3</v>
      </c>
      <c r="M3" s="50" t="s">
        <v>2</v>
      </c>
    </row>
    <row r="4" spans="1:13" s="1" customFormat="1" ht="21" customHeight="1" thickBot="1">
      <c r="A4" s="44"/>
      <c r="B4" s="49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57"/>
      <c r="L4" s="46"/>
      <c r="M4" s="51"/>
    </row>
    <row r="5" spans="1:13" ht="16">
      <c r="A5" s="52" t="s">
        <v>180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2" t="s">
        <v>174</v>
      </c>
      <c r="B6" s="11" t="s">
        <v>181</v>
      </c>
      <c r="C6" s="11" t="s">
        <v>182</v>
      </c>
      <c r="D6" s="11" t="s">
        <v>183</v>
      </c>
      <c r="E6" s="11" t="s">
        <v>440</v>
      </c>
      <c r="F6" s="11" t="s">
        <v>386</v>
      </c>
      <c r="G6" s="24" t="s">
        <v>184</v>
      </c>
      <c r="H6" s="25" t="s">
        <v>185</v>
      </c>
      <c r="I6" s="25" t="s">
        <v>185</v>
      </c>
      <c r="J6" s="12"/>
      <c r="K6" s="30" t="str">
        <f>"57,5"</f>
        <v>57,5</v>
      </c>
      <c r="L6" s="12" t="str">
        <f>"72,5420"</f>
        <v>72,5420</v>
      </c>
      <c r="M6" s="11" t="s">
        <v>186</v>
      </c>
    </row>
    <row r="7" spans="1:13">
      <c r="B7" s="5" t="s">
        <v>176</v>
      </c>
    </row>
    <row r="8" spans="1:13" ht="16">
      <c r="A8" s="54" t="s">
        <v>187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8" t="s">
        <v>174</v>
      </c>
      <c r="B9" s="7" t="s">
        <v>188</v>
      </c>
      <c r="C9" s="7" t="s">
        <v>189</v>
      </c>
      <c r="D9" s="7" t="s">
        <v>190</v>
      </c>
      <c r="E9" s="7" t="s">
        <v>440</v>
      </c>
      <c r="F9" s="7" t="s">
        <v>87</v>
      </c>
      <c r="G9" s="20" t="s">
        <v>15</v>
      </c>
      <c r="H9" s="20" t="s">
        <v>191</v>
      </c>
      <c r="I9" s="21" t="s">
        <v>16</v>
      </c>
      <c r="J9" s="8"/>
      <c r="K9" s="31" t="str">
        <f>"77,5"</f>
        <v>77,5</v>
      </c>
      <c r="L9" s="8" t="str">
        <f>"92,4808"</f>
        <v>92,4808</v>
      </c>
      <c r="M9" s="7" t="s">
        <v>192</v>
      </c>
    </row>
    <row r="10" spans="1:13">
      <c r="A10" s="10" t="s">
        <v>175</v>
      </c>
      <c r="B10" s="9" t="s">
        <v>193</v>
      </c>
      <c r="C10" s="9" t="s">
        <v>194</v>
      </c>
      <c r="D10" s="9" t="s">
        <v>195</v>
      </c>
      <c r="E10" s="9" t="s">
        <v>440</v>
      </c>
      <c r="F10" s="9" t="s">
        <v>386</v>
      </c>
      <c r="G10" s="23" t="s">
        <v>196</v>
      </c>
      <c r="H10" s="22" t="s">
        <v>197</v>
      </c>
      <c r="I10" s="22" t="s">
        <v>184</v>
      </c>
      <c r="J10" s="10"/>
      <c r="K10" s="32" t="str">
        <f>"57,5"</f>
        <v>57,5</v>
      </c>
      <c r="L10" s="10" t="str">
        <f>"69,5060"</f>
        <v>69,5060</v>
      </c>
      <c r="M10" s="9" t="s">
        <v>436</v>
      </c>
    </row>
    <row r="11" spans="1:13">
      <c r="B11" s="5" t="s">
        <v>176</v>
      </c>
    </row>
    <row r="12" spans="1:13" ht="16">
      <c r="A12" s="54" t="s">
        <v>10</v>
      </c>
      <c r="B12" s="54"/>
      <c r="C12" s="55"/>
      <c r="D12" s="55"/>
      <c r="E12" s="55"/>
      <c r="F12" s="55"/>
      <c r="G12" s="55"/>
      <c r="H12" s="55"/>
      <c r="I12" s="55"/>
      <c r="J12" s="55"/>
    </row>
    <row r="13" spans="1:13">
      <c r="A13" s="8" t="s">
        <v>174</v>
      </c>
      <c r="B13" s="7" t="s">
        <v>198</v>
      </c>
      <c r="C13" s="7" t="s">
        <v>199</v>
      </c>
      <c r="D13" s="7" t="s">
        <v>200</v>
      </c>
      <c r="E13" s="7" t="s">
        <v>440</v>
      </c>
      <c r="F13" s="7" t="s">
        <v>386</v>
      </c>
      <c r="G13" s="20" t="s">
        <v>185</v>
      </c>
      <c r="H13" s="20" t="s">
        <v>201</v>
      </c>
      <c r="I13" s="21" t="s">
        <v>202</v>
      </c>
      <c r="J13" s="8"/>
      <c r="K13" s="31" t="str">
        <f>"62,5"</f>
        <v>62,5</v>
      </c>
      <c r="L13" s="8" t="str">
        <f>"70,1312"</f>
        <v>70,1312</v>
      </c>
      <c r="M13" s="7" t="s">
        <v>436</v>
      </c>
    </row>
    <row r="14" spans="1:13">
      <c r="A14" s="14" t="s">
        <v>175</v>
      </c>
      <c r="B14" s="13" t="s">
        <v>203</v>
      </c>
      <c r="C14" s="13" t="s">
        <v>204</v>
      </c>
      <c r="D14" s="13" t="s">
        <v>205</v>
      </c>
      <c r="E14" s="13" t="s">
        <v>440</v>
      </c>
      <c r="F14" s="13" t="s">
        <v>386</v>
      </c>
      <c r="G14" s="26" t="s">
        <v>197</v>
      </c>
      <c r="H14" s="26" t="s">
        <v>185</v>
      </c>
      <c r="I14" s="27" t="s">
        <v>62</v>
      </c>
      <c r="J14" s="14"/>
      <c r="K14" s="33" t="str">
        <f>"60,0"</f>
        <v>60,0</v>
      </c>
      <c r="L14" s="14" t="str">
        <f>"68,1300"</f>
        <v>68,1300</v>
      </c>
      <c r="M14" s="13" t="s">
        <v>80</v>
      </c>
    </row>
    <row r="15" spans="1:13">
      <c r="A15" s="14" t="s">
        <v>177</v>
      </c>
      <c r="B15" s="13" t="s">
        <v>207</v>
      </c>
      <c r="C15" s="13" t="s">
        <v>208</v>
      </c>
      <c r="D15" s="13" t="s">
        <v>209</v>
      </c>
      <c r="E15" s="13" t="s">
        <v>440</v>
      </c>
      <c r="F15" s="13" t="s">
        <v>431</v>
      </c>
      <c r="G15" s="26" t="s">
        <v>210</v>
      </c>
      <c r="H15" s="26" t="s">
        <v>34</v>
      </c>
      <c r="I15" s="27" t="s">
        <v>211</v>
      </c>
      <c r="J15" s="14"/>
      <c r="K15" s="33" t="str">
        <f>"40,0"</f>
        <v>40,0</v>
      </c>
      <c r="L15" s="14" t="str">
        <f>"45,0040"</f>
        <v>45,0040</v>
      </c>
      <c r="M15" s="13" t="s">
        <v>212</v>
      </c>
    </row>
    <row r="16" spans="1:13">
      <c r="A16" s="10" t="s">
        <v>174</v>
      </c>
      <c r="B16" s="9" t="s">
        <v>213</v>
      </c>
      <c r="C16" s="9" t="s">
        <v>392</v>
      </c>
      <c r="D16" s="9" t="s">
        <v>214</v>
      </c>
      <c r="E16" s="9" t="s">
        <v>444</v>
      </c>
      <c r="F16" s="9" t="s">
        <v>431</v>
      </c>
      <c r="G16" s="22" t="s">
        <v>210</v>
      </c>
      <c r="H16" s="22" t="s">
        <v>34</v>
      </c>
      <c r="I16" s="23" t="s">
        <v>211</v>
      </c>
      <c r="J16" s="10"/>
      <c r="K16" s="32" t="str">
        <f>"40,0"</f>
        <v>40,0</v>
      </c>
      <c r="L16" s="10" t="str">
        <f>"47,1667"</f>
        <v>47,1667</v>
      </c>
      <c r="M16" s="9" t="s">
        <v>436</v>
      </c>
    </row>
    <row r="17" spans="1:13">
      <c r="B17" s="5" t="s">
        <v>176</v>
      </c>
    </row>
    <row r="18" spans="1:13" ht="16">
      <c r="A18" s="54" t="s">
        <v>41</v>
      </c>
      <c r="B18" s="54"/>
      <c r="C18" s="55"/>
      <c r="D18" s="55"/>
      <c r="E18" s="55"/>
      <c r="F18" s="55"/>
      <c r="G18" s="55"/>
      <c r="H18" s="55"/>
      <c r="I18" s="55"/>
      <c r="J18" s="55"/>
    </row>
    <row r="19" spans="1:13">
      <c r="A19" s="12" t="s">
        <v>174</v>
      </c>
      <c r="B19" s="11" t="s">
        <v>215</v>
      </c>
      <c r="C19" s="11" t="s">
        <v>216</v>
      </c>
      <c r="D19" s="11" t="s">
        <v>217</v>
      </c>
      <c r="E19" s="11" t="s">
        <v>440</v>
      </c>
      <c r="F19" s="11" t="s">
        <v>87</v>
      </c>
      <c r="G19" s="24" t="s">
        <v>15</v>
      </c>
      <c r="H19" s="24" t="s">
        <v>16</v>
      </c>
      <c r="I19" s="25" t="s">
        <v>218</v>
      </c>
      <c r="J19" s="12"/>
      <c r="K19" s="30" t="str">
        <f>"80,0"</f>
        <v>80,0</v>
      </c>
      <c r="L19" s="12" t="str">
        <f>"81,8240"</f>
        <v>81,8240</v>
      </c>
      <c r="M19" s="11" t="s">
        <v>192</v>
      </c>
    </row>
    <row r="20" spans="1:13">
      <c r="B20" s="5" t="s">
        <v>176</v>
      </c>
    </row>
    <row r="21" spans="1:13" ht="16">
      <c r="A21" s="54" t="s">
        <v>51</v>
      </c>
      <c r="B21" s="54"/>
      <c r="C21" s="55"/>
      <c r="D21" s="55"/>
      <c r="E21" s="55"/>
      <c r="F21" s="55"/>
      <c r="G21" s="55"/>
      <c r="H21" s="55"/>
      <c r="I21" s="55"/>
      <c r="J21" s="55"/>
    </row>
    <row r="22" spans="1:13">
      <c r="A22" s="8" t="s">
        <v>174</v>
      </c>
      <c r="B22" s="7" t="s">
        <v>219</v>
      </c>
      <c r="C22" s="7" t="s">
        <v>393</v>
      </c>
      <c r="D22" s="7" t="s">
        <v>220</v>
      </c>
      <c r="E22" s="7" t="s">
        <v>442</v>
      </c>
      <c r="F22" s="7" t="s">
        <v>221</v>
      </c>
      <c r="G22" s="20" t="s">
        <v>218</v>
      </c>
      <c r="H22" s="20" t="s">
        <v>222</v>
      </c>
      <c r="I22" s="20" t="s">
        <v>223</v>
      </c>
      <c r="J22" s="8"/>
      <c r="K22" s="31" t="str">
        <f>"97,5"</f>
        <v>97,5</v>
      </c>
      <c r="L22" s="8" t="str">
        <f>"94,0485"</f>
        <v>94,0485</v>
      </c>
      <c r="M22" s="7" t="s">
        <v>30</v>
      </c>
    </row>
    <row r="23" spans="1:13">
      <c r="A23" s="10" t="s">
        <v>174</v>
      </c>
      <c r="B23" s="9" t="s">
        <v>219</v>
      </c>
      <c r="C23" s="9" t="s">
        <v>224</v>
      </c>
      <c r="D23" s="9" t="s">
        <v>220</v>
      </c>
      <c r="E23" s="9" t="s">
        <v>440</v>
      </c>
      <c r="F23" s="9" t="s">
        <v>221</v>
      </c>
      <c r="G23" s="22" t="s">
        <v>218</v>
      </c>
      <c r="H23" s="22" t="s">
        <v>222</v>
      </c>
      <c r="I23" s="22" t="s">
        <v>223</v>
      </c>
      <c r="J23" s="10"/>
      <c r="K23" s="32" t="str">
        <f>"97,5"</f>
        <v>97,5</v>
      </c>
      <c r="L23" s="10" t="str">
        <f>"94,0485"</f>
        <v>94,0485</v>
      </c>
      <c r="M23" s="9" t="s">
        <v>30</v>
      </c>
    </row>
    <row r="24" spans="1:13">
      <c r="B24" s="5" t="s">
        <v>176</v>
      </c>
    </row>
    <row r="25" spans="1:13" ht="16">
      <c r="A25" s="54" t="s">
        <v>10</v>
      </c>
      <c r="B25" s="54"/>
      <c r="C25" s="55"/>
      <c r="D25" s="55"/>
      <c r="E25" s="55"/>
      <c r="F25" s="55"/>
      <c r="G25" s="55"/>
      <c r="H25" s="55"/>
      <c r="I25" s="55"/>
      <c r="J25" s="55"/>
    </row>
    <row r="26" spans="1:13">
      <c r="A26" s="12" t="s">
        <v>174</v>
      </c>
      <c r="B26" s="11" t="s">
        <v>225</v>
      </c>
      <c r="C26" s="11" t="s">
        <v>226</v>
      </c>
      <c r="D26" s="11" t="s">
        <v>227</v>
      </c>
      <c r="E26" s="11" t="s">
        <v>440</v>
      </c>
      <c r="F26" s="11" t="s">
        <v>386</v>
      </c>
      <c r="G26" s="24" t="s">
        <v>103</v>
      </c>
      <c r="H26" s="24" t="s">
        <v>38</v>
      </c>
      <c r="I26" s="24" t="s">
        <v>39</v>
      </c>
      <c r="J26" s="12"/>
      <c r="K26" s="30" t="str">
        <f>"112,5"</f>
        <v>112,5</v>
      </c>
      <c r="L26" s="12" t="str">
        <f>"97,9087"</f>
        <v>97,9087</v>
      </c>
      <c r="M26" s="11" t="s">
        <v>228</v>
      </c>
    </row>
    <row r="27" spans="1:13">
      <c r="B27" s="5" t="s">
        <v>176</v>
      </c>
    </row>
    <row r="28" spans="1:13" ht="16">
      <c r="A28" s="54" t="s">
        <v>41</v>
      </c>
      <c r="B28" s="54"/>
      <c r="C28" s="55"/>
      <c r="D28" s="55"/>
      <c r="E28" s="55"/>
      <c r="F28" s="55"/>
      <c r="G28" s="55"/>
      <c r="H28" s="55"/>
      <c r="I28" s="55"/>
      <c r="J28" s="55"/>
    </row>
    <row r="29" spans="1:13">
      <c r="A29" s="8" t="s">
        <v>174</v>
      </c>
      <c r="B29" s="7" t="s">
        <v>229</v>
      </c>
      <c r="C29" s="7" t="s">
        <v>230</v>
      </c>
      <c r="D29" s="7" t="s">
        <v>231</v>
      </c>
      <c r="E29" s="7" t="s">
        <v>440</v>
      </c>
      <c r="F29" s="7" t="s">
        <v>386</v>
      </c>
      <c r="G29" s="20" t="s">
        <v>38</v>
      </c>
      <c r="H29" s="20" t="s">
        <v>44</v>
      </c>
      <c r="I29" s="21" t="s">
        <v>45</v>
      </c>
      <c r="J29" s="8"/>
      <c r="K29" s="31" t="str">
        <f>"120,0"</f>
        <v>120,0</v>
      </c>
      <c r="L29" s="8" t="str">
        <f>"93,8760"</f>
        <v>93,8760</v>
      </c>
      <c r="M29" s="7" t="s">
        <v>436</v>
      </c>
    </row>
    <row r="30" spans="1:13">
      <c r="A30" s="10" t="s">
        <v>175</v>
      </c>
      <c r="B30" s="9" t="s">
        <v>232</v>
      </c>
      <c r="C30" s="9" t="s">
        <v>233</v>
      </c>
      <c r="D30" s="9" t="s">
        <v>234</v>
      </c>
      <c r="E30" s="9" t="s">
        <v>440</v>
      </c>
      <c r="F30" s="9" t="s">
        <v>386</v>
      </c>
      <c r="G30" s="22" t="s">
        <v>103</v>
      </c>
      <c r="H30" s="22" t="s">
        <v>38</v>
      </c>
      <c r="I30" s="22" t="s">
        <v>29</v>
      </c>
      <c r="J30" s="10"/>
      <c r="K30" s="32" t="str">
        <f>"115,0"</f>
        <v>115,0</v>
      </c>
      <c r="L30" s="10" t="str">
        <f>"89,4125"</f>
        <v>89,4125</v>
      </c>
      <c r="M30" s="9" t="s">
        <v>235</v>
      </c>
    </row>
    <row r="31" spans="1:13">
      <c r="B31" s="5" t="s">
        <v>176</v>
      </c>
    </row>
    <row r="32" spans="1:13" ht="16">
      <c r="A32" s="54" t="s">
        <v>51</v>
      </c>
      <c r="B32" s="54"/>
      <c r="C32" s="55"/>
      <c r="D32" s="55"/>
      <c r="E32" s="55"/>
      <c r="F32" s="55"/>
      <c r="G32" s="55"/>
      <c r="H32" s="55"/>
      <c r="I32" s="55"/>
      <c r="J32" s="55"/>
    </row>
    <row r="33" spans="1:13">
      <c r="A33" s="8" t="s">
        <v>174</v>
      </c>
      <c r="B33" s="7" t="s">
        <v>236</v>
      </c>
      <c r="C33" s="7" t="s">
        <v>237</v>
      </c>
      <c r="D33" s="7" t="s">
        <v>238</v>
      </c>
      <c r="E33" s="7" t="s">
        <v>440</v>
      </c>
      <c r="F33" s="7" t="s">
        <v>386</v>
      </c>
      <c r="G33" s="21" t="s">
        <v>29</v>
      </c>
      <c r="H33" s="20" t="s">
        <v>83</v>
      </c>
      <c r="I33" s="21" t="s">
        <v>44</v>
      </c>
      <c r="J33" s="8"/>
      <c r="K33" s="31" t="str">
        <f>"117,5"</f>
        <v>117,5</v>
      </c>
      <c r="L33" s="8" t="str">
        <f>"84,5177"</f>
        <v>84,5177</v>
      </c>
      <c r="M33" s="7" t="s">
        <v>436</v>
      </c>
    </row>
    <row r="34" spans="1:13">
      <c r="A34" s="10" t="s">
        <v>174</v>
      </c>
      <c r="B34" s="9" t="s">
        <v>239</v>
      </c>
      <c r="C34" s="9" t="s">
        <v>394</v>
      </c>
      <c r="D34" s="9" t="s">
        <v>240</v>
      </c>
      <c r="E34" s="9" t="s">
        <v>445</v>
      </c>
      <c r="F34" s="9" t="s">
        <v>431</v>
      </c>
      <c r="G34" s="22" t="s">
        <v>241</v>
      </c>
      <c r="H34" s="23" t="s">
        <v>96</v>
      </c>
      <c r="I34" s="23" t="s">
        <v>96</v>
      </c>
      <c r="J34" s="10"/>
      <c r="K34" s="32" t="str">
        <f>"127,5"</f>
        <v>127,5</v>
      </c>
      <c r="L34" s="10" t="str">
        <f>"103,4269"</f>
        <v>103,4269</v>
      </c>
      <c r="M34" s="9" t="s">
        <v>436</v>
      </c>
    </row>
    <row r="35" spans="1:13">
      <c r="B35" s="5" t="s">
        <v>176</v>
      </c>
    </row>
    <row r="36" spans="1:13" ht="16">
      <c r="A36" s="54" t="s">
        <v>64</v>
      </c>
      <c r="B36" s="54"/>
      <c r="C36" s="55"/>
      <c r="D36" s="55"/>
      <c r="E36" s="55"/>
      <c r="F36" s="55"/>
      <c r="G36" s="55"/>
      <c r="H36" s="55"/>
      <c r="I36" s="55"/>
      <c r="J36" s="55"/>
    </row>
    <row r="37" spans="1:13">
      <c r="A37" s="12" t="s">
        <v>174</v>
      </c>
      <c r="B37" s="11" t="s">
        <v>242</v>
      </c>
      <c r="C37" s="11" t="s">
        <v>395</v>
      </c>
      <c r="D37" s="11" t="s">
        <v>243</v>
      </c>
      <c r="E37" s="11" t="s">
        <v>442</v>
      </c>
      <c r="F37" s="11" t="s">
        <v>14</v>
      </c>
      <c r="G37" s="24" t="s">
        <v>29</v>
      </c>
      <c r="H37" s="25" t="s">
        <v>104</v>
      </c>
      <c r="I37" s="25" t="s">
        <v>104</v>
      </c>
      <c r="J37" s="12"/>
      <c r="K37" s="30" t="str">
        <f>"115,0"</f>
        <v>115,0</v>
      </c>
      <c r="L37" s="12" t="str">
        <f>"78,8900"</f>
        <v>78,8900</v>
      </c>
      <c r="M37" s="11" t="s">
        <v>30</v>
      </c>
    </row>
    <row r="38" spans="1:13">
      <c r="B38" s="5" t="s">
        <v>176</v>
      </c>
    </row>
    <row r="39" spans="1:13" ht="16">
      <c r="A39" s="54" t="s">
        <v>23</v>
      </c>
      <c r="B39" s="54"/>
      <c r="C39" s="55"/>
      <c r="D39" s="55"/>
      <c r="E39" s="55"/>
      <c r="F39" s="55"/>
      <c r="G39" s="55"/>
      <c r="H39" s="55"/>
      <c r="I39" s="55"/>
      <c r="J39" s="55"/>
    </row>
    <row r="40" spans="1:13">
      <c r="A40" s="8" t="s">
        <v>174</v>
      </c>
      <c r="B40" s="7" t="s">
        <v>244</v>
      </c>
      <c r="C40" s="7" t="s">
        <v>396</v>
      </c>
      <c r="D40" s="7" t="s">
        <v>245</v>
      </c>
      <c r="E40" s="7" t="s">
        <v>442</v>
      </c>
      <c r="F40" s="7" t="s">
        <v>14</v>
      </c>
      <c r="G40" s="20" t="s">
        <v>27</v>
      </c>
      <c r="H40" s="20" t="s">
        <v>28</v>
      </c>
      <c r="I40" s="20" t="s">
        <v>38</v>
      </c>
      <c r="J40" s="8"/>
      <c r="K40" s="31" t="str">
        <f>"110,0"</f>
        <v>110,0</v>
      </c>
      <c r="L40" s="8" t="str">
        <f>"73,4800"</f>
        <v>73,4800</v>
      </c>
      <c r="M40" s="7" t="s">
        <v>246</v>
      </c>
    </row>
    <row r="41" spans="1:13">
      <c r="A41" s="14" t="s">
        <v>174</v>
      </c>
      <c r="B41" s="13" t="s">
        <v>247</v>
      </c>
      <c r="C41" s="13" t="s">
        <v>248</v>
      </c>
      <c r="D41" s="13" t="s">
        <v>249</v>
      </c>
      <c r="E41" s="13" t="s">
        <v>440</v>
      </c>
      <c r="F41" s="13" t="s">
        <v>250</v>
      </c>
      <c r="G41" s="26" t="s">
        <v>68</v>
      </c>
      <c r="H41" s="26" t="s">
        <v>56</v>
      </c>
      <c r="I41" s="26" t="s">
        <v>57</v>
      </c>
      <c r="J41" s="14"/>
      <c r="K41" s="33" t="str">
        <f>"175,0"</f>
        <v>175,0</v>
      </c>
      <c r="L41" s="14" t="str">
        <f>"112,1750"</f>
        <v>112,1750</v>
      </c>
      <c r="M41" s="13" t="s">
        <v>251</v>
      </c>
    </row>
    <row r="42" spans="1:13">
      <c r="A42" s="14" t="s">
        <v>175</v>
      </c>
      <c r="B42" s="13" t="s">
        <v>252</v>
      </c>
      <c r="C42" s="13" t="s">
        <v>253</v>
      </c>
      <c r="D42" s="13" t="s">
        <v>254</v>
      </c>
      <c r="E42" s="13" t="s">
        <v>440</v>
      </c>
      <c r="F42" s="13" t="s">
        <v>428</v>
      </c>
      <c r="G42" s="26" t="s">
        <v>255</v>
      </c>
      <c r="H42" s="27" t="s">
        <v>256</v>
      </c>
      <c r="I42" s="27" t="s">
        <v>256</v>
      </c>
      <c r="J42" s="14"/>
      <c r="K42" s="33" t="str">
        <f>"152,5"</f>
        <v>152,5</v>
      </c>
      <c r="L42" s="14" t="str">
        <f>"99,2927"</f>
        <v>99,2927</v>
      </c>
      <c r="M42" s="13" t="s">
        <v>436</v>
      </c>
    </row>
    <row r="43" spans="1:13">
      <c r="A43" s="14" t="s">
        <v>177</v>
      </c>
      <c r="B43" s="13" t="s">
        <v>257</v>
      </c>
      <c r="C43" s="13" t="s">
        <v>258</v>
      </c>
      <c r="D43" s="13" t="s">
        <v>259</v>
      </c>
      <c r="E43" s="13" t="s">
        <v>440</v>
      </c>
      <c r="F43" s="13" t="s">
        <v>431</v>
      </c>
      <c r="G43" s="26" t="s">
        <v>100</v>
      </c>
      <c r="H43" s="26" t="s">
        <v>255</v>
      </c>
      <c r="I43" s="27" t="s">
        <v>260</v>
      </c>
      <c r="J43" s="14"/>
      <c r="K43" s="33" t="str">
        <f>"152,5"</f>
        <v>152,5</v>
      </c>
      <c r="L43" s="14" t="str">
        <f>"98,3167"</f>
        <v>98,3167</v>
      </c>
      <c r="M43" s="13" t="s">
        <v>436</v>
      </c>
    </row>
    <row r="44" spans="1:13">
      <c r="A44" s="14" t="s">
        <v>178</v>
      </c>
      <c r="B44" s="13" t="s">
        <v>261</v>
      </c>
      <c r="C44" s="13" t="s">
        <v>262</v>
      </c>
      <c r="D44" s="13" t="s">
        <v>263</v>
      </c>
      <c r="E44" s="13" t="s">
        <v>440</v>
      </c>
      <c r="F44" s="13" t="s">
        <v>428</v>
      </c>
      <c r="G44" s="26" t="s">
        <v>264</v>
      </c>
      <c r="H44" s="26" t="s">
        <v>74</v>
      </c>
      <c r="I44" s="27" t="s">
        <v>255</v>
      </c>
      <c r="J44" s="14"/>
      <c r="K44" s="33" t="str">
        <f>"150,0"</f>
        <v>150,0</v>
      </c>
      <c r="L44" s="14" t="str">
        <f>"96,6600"</f>
        <v>96,6600</v>
      </c>
      <c r="M44" s="13" t="s">
        <v>40</v>
      </c>
    </row>
    <row r="45" spans="1:13">
      <c r="A45" s="14" t="s">
        <v>282</v>
      </c>
      <c r="B45" s="13" t="s">
        <v>265</v>
      </c>
      <c r="C45" s="13" t="s">
        <v>266</v>
      </c>
      <c r="D45" s="13" t="s">
        <v>267</v>
      </c>
      <c r="E45" s="13" t="s">
        <v>440</v>
      </c>
      <c r="F45" s="13" t="s">
        <v>87</v>
      </c>
      <c r="G45" s="27" t="s">
        <v>268</v>
      </c>
      <c r="H45" s="27" t="s">
        <v>255</v>
      </c>
      <c r="I45" s="14"/>
      <c r="J45" s="14"/>
      <c r="K45" s="33">
        <v>0</v>
      </c>
      <c r="L45" s="14" t="str">
        <f>"0,0000"</f>
        <v>0,0000</v>
      </c>
      <c r="M45" s="13" t="s">
        <v>436</v>
      </c>
    </row>
    <row r="46" spans="1:13">
      <c r="A46" s="10" t="s">
        <v>174</v>
      </c>
      <c r="B46" s="9" t="s">
        <v>269</v>
      </c>
      <c r="C46" s="9" t="s">
        <v>397</v>
      </c>
      <c r="D46" s="9" t="s">
        <v>92</v>
      </c>
      <c r="E46" s="9" t="s">
        <v>443</v>
      </c>
      <c r="F46" s="9" t="s">
        <v>87</v>
      </c>
      <c r="G46" s="23" t="s">
        <v>260</v>
      </c>
      <c r="H46" s="22" t="s">
        <v>260</v>
      </c>
      <c r="I46" s="23" t="s">
        <v>270</v>
      </c>
      <c r="J46" s="10"/>
      <c r="K46" s="32" t="str">
        <f>"162,5"</f>
        <v>162,5</v>
      </c>
      <c r="L46" s="10" t="str">
        <f>"123,4094"</f>
        <v>123,4094</v>
      </c>
      <c r="M46" s="9" t="s">
        <v>124</v>
      </c>
    </row>
    <row r="47" spans="1:13">
      <c r="B47" s="5" t="s">
        <v>176</v>
      </c>
    </row>
    <row r="48" spans="1:13" ht="16">
      <c r="A48" s="54" t="s">
        <v>145</v>
      </c>
      <c r="B48" s="54"/>
      <c r="C48" s="55"/>
      <c r="D48" s="55"/>
      <c r="E48" s="55"/>
      <c r="F48" s="55"/>
      <c r="G48" s="55"/>
      <c r="H48" s="55"/>
      <c r="I48" s="55"/>
      <c r="J48" s="55"/>
    </row>
    <row r="49" spans="1:13">
      <c r="A49" s="8" t="s">
        <v>174</v>
      </c>
      <c r="B49" s="7" t="s">
        <v>271</v>
      </c>
      <c r="C49" s="7" t="s">
        <v>272</v>
      </c>
      <c r="D49" s="7" t="s">
        <v>273</v>
      </c>
      <c r="E49" s="7" t="s">
        <v>440</v>
      </c>
      <c r="F49" s="7" t="s">
        <v>433</v>
      </c>
      <c r="G49" s="20" t="s">
        <v>274</v>
      </c>
      <c r="H49" s="21" t="s">
        <v>149</v>
      </c>
      <c r="I49" s="21" t="s">
        <v>149</v>
      </c>
      <c r="J49" s="8"/>
      <c r="K49" s="31" t="str">
        <f>"195,0"</f>
        <v>195,0</v>
      </c>
      <c r="L49" s="8" t="str">
        <f>"109,9410"</f>
        <v>109,9410</v>
      </c>
      <c r="M49" s="7" t="s">
        <v>436</v>
      </c>
    </row>
    <row r="50" spans="1:13">
      <c r="A50" s="10" t="s">
        <v>174</v>
      </c>
      <c r="B50" s="9" t="s">
        <v>271</v>
      </c>
      <c r="C50" s="9" t="s">
        <v>398</v>
      </c>
      <c r="D50" s="9" t="s">
        <v>273</v>
      </c>
      <c r="E50" s="9" t="s">
        <v>444</v>
      </c>
      <c r="F50" s="9" t="s">
        <v>433</v>
      </c>
      <c r="G50" s="22" t="s">
        <v>274</v>
      </c>
      <c r="H50" s="23" t="s">
        <v>149</v>
      </c>
      <c r="I50" s="23" t="s">
        <v>149</v>
      </c>
      <c r="J50" s="10"/>
      <c r="K50" s="32" t="str">
        <f>"195,0"</f>
        <v>195,0</v>
      </c>
      <c r="L50" s="10" t="str">
        <f>"110,4907"</f>
        <v>110,4907</v>
      </c>
      <c r="M50" s="9" t="s">
        <v>436</v>
      </c>
    </row>
    <row r="51" spans="1:13">
      <c r="B51" s="5" t="s">
        <v>176</v>
      </c>
    </row>
    <row r="53" spans="1:13">
      <c r="B53" s="5" t="s">
        <v>176</v>
      </c>
    </row>
    <row r="54" spans="1:13" ht="18">
      <c r="B54" s="15" t="s">
        <v>151</v>
      </c>
      <c r="C54" s="15"/>
    </row>
    <row r="55" spans="1:13" ht="16">
      <c r="B55" s="16" t="s">
        <v>152</v>
      </c>
      <c r="C55" s="16"/>
    </row>
    <row r="56" spans="1:13" ht="14">
      <c r="B56" s="17"/>
      <c r="C56" s="18" t="s">
        <v>153</v>
      </c>
    </row>
    <row r="57" spans="1:13" ht="14">
      <c r="A57" s="1"/>
      <c r="B57" s="19" t="s">
        <v>154</v>
      </c>
      <c r="C57" s="19" t="s">
        <v>155</v>
      </c>
      <c r="D57" s="19" t="s">
        <v>430</v>
      </c>
      <c r="E57" s="19" t="s">
        <v>156</v>
      </c>
      <c r="F57" s="19" t="s">
        <v>157</v>
      </c>
    </row>
    <row r="58" spans="1:13">
      <c r="B58" s="5" t="s">
        <v>219</v>
      </c>
      <c r="C58" s="5" t="s">
        <v>153</v>
      </c>
      <c r="D58" s="6" t="s">
        <v>165</v>
      </c>
      <c r="E58" s="6" t="s">
        <v>223</v>
      </c>
      <c r="F58" s="6" t="s">
        <v>275</v>
      </c>
    </row>
    <row r="59" spans="1:13">
      <c r="B59" s="5" t="s">
        <v>188</v>
      </c>
      <c r="C59" s="5" t="s">
        <v>153</v>
      </c>
      <c r="D59" s="6" t="s">
        <v>276</v>
      </c>
      <c r="E59" s="6" t="s">
        <v>191</v>
      </c>
      <c r="F59" s="6" t="s">
        <v>277</v>
      </c>
    </row>
    <row r="60" spans="1:13">
      <c r="B60" s="5" t="s">
        <v>215</v>
      </c>
      <c r="C60" s="5" t="s">
        <v>153</v>
      </c>
      <c r="D60" s="6" t="s">
        <v>162</v>
      </c>
      <c r="E60" s="6" t="s">
        <v>16</v>
      </c>
      <c r="F60" s="6" t="s">
        <v>278</v>
      </c>
    </row>
    <row r="62" spans="1:13" ht="16">
      <c r="B62" s="16" t="s">
        <v>159</v>
      </c>
      <c r="C62" s="16"/>
    </row>
    <row r="63" spans="1:13" ht="14">
      <c r="B63" s="18"/>
      <c r="C63" s="18" t="s">
        <v>153</v>
      </c>
    </row>
    <row r="64" spans="1:13" ht="14">
      <c r="A64" s="1"/>
      <c r="B64" s="19" t="s">
        <v>154</v>
      </c>
      <c r="C64" s="19" t="s">
        <v>155</v>
      </c>
      <c r="D64" s="19" t="s">
        <v>430</v>
      </c>
      <c r="E64" s="19" t="s">
        <v>156</v>
      </c>
      <c r="F64" s="19" t="s">
        <v>157</v>
      </c>
    </row>
    <row r="65" spans="2:6">
      <c r="B65" s="5" t="s">
        <v>247</v>
      </c>
      <c r="C65" s="5" t="s">
        <v>153</v>
      </c>
      <c r="D65" s="6" t="s">
        <v>158</v>
      </c>
      <c r="E65" s="6" t="s">
        <v>57</v>
      </c>
      <c r="F65" s="6" t="s">
        <v>279</v>
      </c>
    </row>
    <row r="66" spans="2:6">
      <c r="B66" s="5" t="s">
        <v>271</v>
      </c>
      <c r="C66" s="5" t="s">
        <v>153</v>
      </c>
      <c r="D66" s="6" t="s">
        <v>168</v>
      </c>
      <c r="E66" s="6" t="s">
        <v>274</v>
      </c>
      <c r="F66" s="6" t="s">
        <v>280</v>
      </c>
    </row>
    <row r="67" spans="2:6">
      <c r="B67" s="5" t="s">
        <v>252</v>
      </c>
      <c r="C67" s="5" t="s">
        <v>153</v>
      </c>
      <c r="D67" s="6" t="s">
        <v>158</v>
      </c>
      <c r="E67" s="6" t="s">
        <v>255</v>
      </c>
      <c r="F67" s="6" t="s">
        <v>281</v>
      </c>
    </row>
    <row r="68" spans="2:6">
      <c r="B68" s="5" t="s">
        <v>176</v>
      </c>
    </row>
  </sheetData>
  <mergeCells count="22">
    <mergeCell ref="A32:J32"/>
    <mergeCell ref="A36:J36"/>
    <mergeCell ref="A39:J39"/>
    <mergeCell ref="A48:J48"/>
    <mergeCell ref="B3:B4"/>
    <mergeCell ref="A8:J8"/>
    <mergeCell ref="A12:J12"/>
    <mergeCell ref="A18:J18"/>
    <mergeCell ref="A21:J21"/>
    <mergeCell ref="A25:J25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5">
    <pageSetUpPr fitToPage="1"/>
  </sheetPr>
  <dimension ref="A1:M72"/>
  <sheetViews>
    <sheetView workbookViewId="0">
      <selection sqref="A1:M2"/>
    </sheetView>
  </sheetViews>
  <sheetFormatPr baseColWidth="10" defaultColWidth="9.1640625" defaultRowHeight="13"/>
  <cols>
    <col min="1" max="1" width="9.5" style="6" customWidth="1"/>
    <col min="2" max="2" width="21.5" style="5" bestFit="1" customWidth="1"/>
    <col min="3" max="3" width="28.5" style="5" bestFit="1" customWidth="1"/>
    <col min="4" max="4" width="21.5" style="5" bestFit="1" customWidth="1"/>
    <col min="5" max="5" width="12.6640625" style="5" customWidth="1"/>
    <col min="6" max="6" width="39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35" t="s">
        <v>424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435</v>
      </c>
      <c r="B3" s="48" t="s">
        <v>0</v>
      </c>
      <c r="C3" s="45" t="s">
        <v>438</v>
      </c>
      <c r="D3" s="45" t="s">
        <v>7</v>
      </c>
      <c r="E3" s="47" t="s">
        <v>439</v>
      </c>
      <c r="F3" s="47" t="s">
        <v>6</v>
      </c>
      <c r="G3" s="47" t="s">
        <v>9</v>
      </c>
      <c r="H3" s="47"/>
      <c r="I3" s="47"/>
      <c r="J3" s="47"/>
      <c r="K3" s="47" t="s">
        <v>173</v>
      </c>
      <c r="L3" s="47" t="s">
        <v>3</v>
      </c>
      <c r="M3" s="50" t="s">
        <v>2</v>
      </c>
    </row>
    <row r="4" spans="1:13" s="1" customFormat="1" ht="21" customHeight="1" thickBot="1">
      <c r="A4" s="44"/>
      <c r="B4" s="49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51"/>
    </row>
    <row r="5" spans="1:13" ht="16">
      <c r="A5" s="52" t="s">
        <v>10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174</v>
      </c>
      <c r="B6" s="7" t="s">
        <v>11</v>
      </c>
      <c r="C6" s="7" t="s">
        <v>12</v>
      </c>
      <c r="D6" s="7" t="s">
        <v>13</v>
      </c>
      <c r="E6" s="7" t="s">
        <v>440</v>
      </c>
      <c r="F6" s="7" t="s">
        <v>14</v>
      </c>
      <c r="G6" s="20" t="s">
        <v>15</v>
      </c>
      <c r="H6" s="21" t="s">
        <v>16</v>
      </c>
      <c r="I6" s="21" t="s">
        <v>16</v>
      </c>
      <c r="J6" s="8"/>
      <c r="K6" s="8" t="str">
        <f>"75,0"</f>
        <v>75,0</v>
      </c>
      <c r="L6" s="8" t="str">
        <f>"85,8525"</f>
        <v>85,8525</v>
      </c>
      <c r="M6" s="7" t="s">
        <v>436</v>
      </c>
    </row>
    <row r="7" spans="1:13">
      <c r="A7" s="10" t="s">
        <v>175</v>
      </c>
      <c r="B7" s="9" t="s">
        <v>17</v>
      </c>
      <c r="C7" s="9" t="s">
        <v>18</v>
      </c>
      <c r="D7" s="9" t="s">
        <v>19</v>
      </c>
      <c r="E7" s="9" t="s">
        <v>440</v>
      </c>
      <c r="F7" s="9" t="s">
        <v>428</v>
      </c>
      <c r="G7" s="22" t="s">
        <v>20</v>
      </c>
      <c r="H7" s="22" t="s">
        <v>21</v>
      </c>
      <c r="I7" s="23" t="s">
        <v>22</v>
      </c>
      <c r="J7" s="10"/>
      <c r="K7" s="10" t="str">
        <f>"27,5"</f>
        <v>27,5</v>
      </c>
      <c r="L7" s="10" t="str">
        <f>"31,6938"</f>
        <v>31,6938</v>
      </c>
      <c r="M7" s="9" t="s">
        <v>436</v>
      </c>
    </row>
    <row r="8" spans="1:13">
      <c r="B8" s="5" t="s">
        <v>176</v>
      </c>
    </row>
    <row r="9" spans="1:13" ht="16">
      <c r="A9" s="54" t="s">
        <v>23</v>
      </c>
      <c r="B9" s="54"/>
      <c r="C9" s="55"/>
      <c r="D9" s="55"/>
      <c r="E9" s="55"/>
      <c r="F9" s="55"/>
      <c r="G9" s="55"/>
      <c r="H9" s="55"/>
      <c r="I9" s="55"/>
      <c r="J9" s="55"/>
    </row>
    <row r="10" spans="1:13">
      <c r="A10" s="12" t="s">
        <v>174</v>
      </c>
      <c r="B10" s="11" t="s">
        <v>24</v>
      </c>
      <c r="C10" s="11" t="s">
        <v>25</v>
      </c>
      <c r="D10" s="11" t="s">
        <v>26</v>
      </c>
      <c r="E10" s="11" t="s">
        <v>440</v>
      </c>
      <c r="F10" s="11" t="s">
        <v>14</v>
      </c>
      <c r="G10" s="24" t="s">
        <v>27</v>
      </c>
      <c r="H10" s="24" t="s">
        <v>28</v>
      </c>
      <c r="I10" s="25" t="s">
        <v>29</v>
      </c>
      <c r="J10" s="12"/>
      <c r="K10" s="12" t="str">
        <f>"107,5"</f>
        <v>107,5</v>
      </c>
      <c r="L10" s="12" t="str">
        <f>"93,2347"</f>
        <v>93,2347</v>
      </c>
      <c r="M10" s="11" t="s">
        <v>30</v>
      </c>
    </row>
    <row r="11" spans="1:13">
      <c r="B11" s="5" t="s">
        <v>176</v>
      </c>
    </row>
    <row r="12" spans="1:13" ht="16">
      <c r="A12" s="54" t="s">
        <v>10</v>
      </c>
      <c r="B12" s="54"/>
      <c r="C12" s="55"/>
      <c r="D12" s="55"/>
      <c r="E12" s="55"/>
      <c r="F12" s="55"/>
      <c r="G12" s="55"/>
      <c r="H12" s="55"/>
      <c r="I12" s="55"/>
      <c r="J12" s="55"/>
    </row>
    <row r="13" spans="1:13">
      <c r="A13" s="8" t="s">
        <v>174</v>
      </c>
      <c r="B13" s="7" t="s">
        <v>31</v>
      </c>
      <c r="C13" s="7" t="s">
        <v>32</v>
      </c>
      <c r="D13" s="7" t="s">
        <v>33</v>
      </c>
      <c r="E13" s="7" t="s">
        <v>446</v>
      </c>
      <c r="F13" s="7" t="s">
        <v>428</v>
      </c>
      <c r="G13" s="21" t="s">
        <v>34</v>
      </c>
      <c r="H13" s="20" t="s">
        <v>34</v>
      </c>
      <c r="I13" s="20" t="s">
        <v>35</v>
      </c>
      <c r="J13" s="8"/>
      <c r="K13" s="8" t="str">
        <f>"45,0"</f>
        <v>45,0</v>
      </c>
      <c r="L13" s="8" t="str">
        <f>"40,4055"</f>
        <v>40,4055</v>
      </c>
      <c r="M13" s="7" t="s">
        <v>436</v>
      </c>
    </row>
    <row r="14" spans="1:13">
      <c r="A14" s="10" t="s">
        <v>174</v>
      </c>
      <c r="B14" s="9" t="s">
        <v>36</v>
      </c>
      <c r="C14" s="9" t="s">
        <v>399</v>
      </c>
      <c r="D14" s="9" t="s">
        <v>37</v>
      </c>
      <c r="E14" s="9" t="s">
        <v>442</v>
      </c>
      <c r="F14" s="9" t="s">
        <v>428</v>
      </c>
      <c r="G14" s="23" t="s">
        <v>38</v>
      </c>
      <c r="H14" s="22" t="s">
        <v>38</v>
      </c>
      <c r="I14" s="22" t="s">
        <v>39</v>
      </c>
      <c r="J14" s="10"/>
      <c r="K14" s="10" t="str">
        <f>"112,5"</f>
        <v>112,5</v>
      </c>
      <c r="L14" s="10" t="str">
        <f>"96,5362"</f>
        <v>96,5362</v>
      </c>
      <c r="M14" s="9" t="s">
        <v>40</v>
      </c>
    </row>
    <row r="15" spans="1:13">
      <c r="B15" s="5" t="s">
        <v>176</v>
      </c>
    </row>
    <row r="16" spans="1:13" ht="16">
      <c r="A16" s="54" t="s">
        <v>41</v>
      </c>
      <c r="B16" s="54"/>
      <c r="C16" s="55"/>
      <c r="D16" s="55"/>
      <c r="E16" s="55"/>
      <c r="F16" s="55"/>
      <c r="G16" s="55"/>
      <c r="H16" s="55"/>
      <c r="I16" s="55"/>
      <c r="J16" s="55"/>
    </row>
    <row r="17" spans="1:13">
      <c r="A17" s="8" t="s">
        <v>174</v>
      </c>
      <c r="B17" s="7" t="s">
        <v>42</v>
      </c>
      <c r="C17" s="7" t="s">
        <v>400</v>
      </c>
      <c r="D17" s="7" t="s">
        <v>43</v>
      </c>
      <c r="E17" s="7" t="s">
        <v>442</v>
      </c>
      <c r="F17" s="7" t="s">
        <v>386</v>
      </c>
      <c r="G17" s="20" t="s">
        <v>44</v>
      </c>
      <c r="H17" s="21" t="s">
        <v>45</v>
      </c>
      <c r="I17" s="21" t="s">
        <v>45</v>
      </c>
      <c r="J17" s="8"/>
      <c r="K17" s="8" t="str">
        <f>"120,0"</f>
        <v>120,0</v>
      </c>
      <c r="L17" s="8" t="str">
        <f>"100,0920"</f>
        <v>100,0920</v>
      </c>
      <c r="M17" s="7" t="s">
        <v>46</v>
      </c>
    </row>
    <row r="18" spans="1:13">
      <c r="A18" s="10" t="s">
        <v>174</v>
      </c>
      <c r="B18" s="9" t="s">
        <v>47</v>
      </c>
      <c r="C18" s="9" t="s">
        <v>48</v>
      </c>
      <c r="D18" s="9" t="s">
        <v>49</v>
      </c>
      <c r="E18" s="9" t="s">
        <v>440</v>
      </c>
      <c r="F18" s="9" t="s">
        <v>386</v>
      </c>
      <c r="G18" s="23" t="s">
        <v>27</v>
      </c>
      <c r="H18" s="22" t="s">
        <v>27</v>
      </c>
      <c r="I18" s="23" t="s">
        <v>50</v>
      </c>
      <c r="J18" s="10"/>
      <c r="K18" s="10" t="str">
        <f>"100,0"</f>
        <v>100,0</v>
      </c>
      <c r="L18" s="10" t="str">
        <f>"78,4200"</f>
        <v>78,4200</v>
      </c>
      <c r="M18" s="9" t="s">
        <v>436</v>
      </c>
    </row>
    <row r="19" spans="1:13">
      <c r="B19" s="5" t="s">
        <v>176</v>
      </c>
    </row>
    <row r="20" spans="1:13" ht="16">
      <c r="A20" s="54" t="s">
        <v>51</v>
      </c>
      <c r="B20" s="54"/>
      <c r="C20" s="55"/>
      <c r="D20" s="55"/>
      <c r="E20" s="55"/>
      <c r="F20" s="55"/>
      <c r="G20" s="55"/>
      <c r="H20" s="55"/>
      <c r="I20" s="55"/>
      <c r="J20" s="55"/>
    </row>
    <row r="21" spans="1:13">
      <c r="A21" s="8" t="s">
        <v>174</v>
      </c>
      <c r="B21" s="7" t="s">
        <v>52</v>
      </c>
      <c r="C21" s="7" t="s">
        <v>53</v>
      </c>
      <c r="D21" s="7" t="s">
        <v>54</v>
      </c>
      <c r="E21" s="7" t="s">
        <v>440</v>
      </c>
      <c r="F21" s="7" t="s">
        <v>55</v>
      </c>
      <c r="G21" s="20" t="s">
        <v>56</v>
      </c>
      <c r="H21" s="20" t="s">
        <v>57</v>
      </c>
      <c r="I21" s="20" t="s">
        <v>58</v>
      </c>
      <c r="J21" s="8"/>
      <c r="K21" s="8" t="str">
        <f>"180,0"</f>
        <v>180,0</v>
      </c>
      <c r="L21" s="8" t="str">
        <f>"131,1300"</f>
        <v>131,1300</v>
      </c>
      <c r="M21" s="7" t="s">
        <v>436</v>
      </c>
    </row>
    <row r="22" spans="1:13">
      <c r="A22" s="10" t="s">
        <v>175</v>
      </c>
      <c r="B22" s="9" t="s">
        <v>59</v>
      </c>
      <c r="C22" s="9" t="s">
        <v>60</v>
      </c>
      <c r="D22" s="9" t="s">
        <v>61</v>
      </c>
      <c r="E22" s="9" t="s">
        <v>440</v>
      </c>
      <c r="F22" s="9" t="s">
        <v>428</v>
      </c>
      <c r="G22" s="22" t="s">
        <v>62</v>
      </c>
      <c r="H22" s="22" t="s">
        <v>63</v>
      </c>
      <c r="I22" s="23" t="s">
        <v>16</v>
      </c>
      <c r="J22" s="10"/>
      <c r="K22" s="10" t="str">
        <f>"70,0"</f>
        <v>70,0</v>
      </c>
      <c r="L22" s="10" t="str">
        <f>"53,8440"</f>
        <v>53,8440</v>
      </c>
      <c r="M22" s="9" t="s">
        <v>436</v>
      </c>
    </row>
    <row r="23" spans="1:13">
      <c r="B23" s="5" t="s">
        <v>176</v>
      </c>
    </row>
    <row r="24" spans="1:13" ht="16">
      <c r="A24" s="54" t="s">
        <v>64</v>
      </c>
      <c r="B24" s="54"/>
      <c r="C24" s="55"/>
      <c r="D24" s="55"/>
      <c r="E24" s="55"/>
      <c r="F24" s="55"/>
      <c r="G24" s="55"/>
      <c r="H24" s="55"/>
      <c r="I24" s="55"/>
      <c r="J24" s="55"/>
    </row>
    <row r="25" spans="1:13">
      <c r="A25" s="8" t="s">
        <v>174</v>
      </c>
      <c r="B25" s="7" t="s">
        <v>65</v>
      </c>
      <c r="C25" s="7" t="s">
        <v>401</v>
      </c>
      <c r="D25" s="7" t="s">
        <v>66</v>
      </c>
      <c r="E25" s="7" t="s">
        <v>442</v>
      </c>
      <c r="F25" s="7" t="s">
        <v>67</v>
      </c>
      <c r="G25" s="20" t="s">
        <v>68</v>
      </c>
      <c r="H25" s="20" t="s">
        <v>69</v>
      </c>
      <c r="I25" s="20" t="s">
        <v>58</v>
      </c>
      <c r="J25" s="8"/>
      <c r="K25" s="8" t="str">
        <f>"180,0"</f>
        <v>180,0</v>
      </c>
      <c r="L25" s="8" t="str">
        <f>"121,1220"</f>
        <v>121,1220</v>
      </c>
      <c r="M25" s="7" t="s">
        <v>436</v>
      </c>
    </row>
    <row r="26" spans="1:13">
      <c r="A26" s="14" t="s">
        <v>174</v>
      </c>
      <c r="B26" s="13" t="s">
        <v>65</v>
      </c>
      <c r="C26" s="13" t="s">
        <v>70</v>
      </c>
      <c r="D26" s="13" t="s">
        <v>66</v>
      </c>
      <c r="E26" s="13" t="s">
        <v>440</v>
      </c>
      <c r="F26" s="13" t="s">
        <v>67</v>
      </c>
      <c r="G26" s="26" t="s">
        <v>68</v>
      </c>
      <c r="H26" s="26" t="s">
        <v>69</v>
      </c>
      <c r="I26" s="26" t="s">
        <v>58</v>
      </c>
      <c r="J26" s="14"/>
      <c r="K26" s="14" t="str">
        <f>"180,0"</f>
        <v>180,0</v>
      </c>
      <c r="L26" s="14" t="str">
        <f>"121,1220"</f>
        <v>121,1220</v>
      </c>
      <c r="M26" s="13" t="s">
        <v>436</v>
      </c>
    </row>
    <row r="27" spans="1:13">
      <c r="A27" s="14" t="s">
        <v>175</v>
      </c>
      <c r="B27" s="13" t="s">
        <v>71</v>
      </c>
      <c r="C27" s="13" t="s">
        <v>72</v>
      </c>
      <c r="D27" s="13" t="s">
        <v>73</v>
      </c>
      <c r="E27" s="13" t="s">
        <v>440</v>
      </c>
      <c r="F27" s="13" t="s">
        <v>386</v>
      </c>
      <c r="G27" s="26" t="s">
        <v>74</v>
      </c>
      <c r="H27" s="26" t="s">
        <v>75</v>
      </c>
      <c r="I27" s="26" t="s">
        <v>76</v>
      </c>
      <c r="J27" s="14"/>
      <c r="K27" s="14" t="str">
        <f>"160,0"</f>
        <v>160,0</v>
      </c>
      <c r="L27" s="14" t="str">
        <f>"108,0640"</f>
        <v>108,0640</v>
      </c>
      <c r="M27" s="13" t="s">
        <v>80</v>
      </c>
    </row>
    <row r="28" spans="1:13">
      <c r="A28" s="10" t="s">
        <v>174</v>
      </c>
      <c r="B28" s="9" t="s">
        <v>81</v>
      </c>
      <c r="C28" s="9" t="s">
        <v>402</v>
      </c>
      <c r="D28" s="9" t="s">
        <v>82</v>
      </c>
      <c r="E28" s="9" t="s">
        <v>443</v>
      </c>
      <c r="F28" s="9" t="s">
        <v>431</v>
      </c>
      <c r="G28" s="22" t="s">
        <v>38</v>
      </c>
      <c r="H28" s="23" t="s">
        <v>83</v>
      </c>
      <c r="I28" s="23" t="s">
        <v>83</v>
      </c>
      <c r="J28" s="10"/>
      <c r="K28" s="10" t="str">
        <f>"110,0"</f>
        <v>110,0</v>
      </c>
      <c r="L28" s="10" t="str">
        <f>"90,9342"</f>
        <v>90,9342</v>
      </c>
      <c r="M28" s="9" t="s">
        <v>436</v>
      </c>
    </row>
    <row r="29" spans="1:13">
      <c r="B29" s="5" t="s">
        <v>176</v>
      </c>
    </row>
    <row r="30" spans="1:13" ht="16">
      <c r="A30" s="54" t="s">
        <v>23</v>
      </c>
      <c r="B30" s="54"/>
      <c r="C30" s="55"/>
      <c r="D30" s="55"/>
      <c r="E30" s="55"/>
      <c r="F30" s="55"/>
      <c r="G30" s="55"/>
      <c r="H30" s="55"/>
      <c r="I30" s="55"/>
      <c r="J30" s="55"/>
    </row>
    <row r="31" spans="1:13">
      <c r="A31" s="8" t="s">
        <v>174</v>
      </c>
      <c r="B31" s="7" t="s">
        <v>84</v>
      </c>
      <c r="C31" s="7" t="s">
        <v>85</v>
      </c>
      <c r="D31" s="7" t="s">
        <v>86</v>
      </c>
      <c r="E31" s="7" t="s">
        <v>440</v>
      </c>
      <c r="F31" s="7" t="s">
        <v>87</v>
      </c>
      <c r="G31" s="21" t="s">
        <v>88</v>
      </c>
      <c r="H31" s="20" t="s">
        <v>88</v>
      </c>
      <c r="I31" s="21" t="s">
        <v>89</v>
      </c>
      <c r="J31" s="8"/>
      <c r="K31" s="8" t="str">
        <f>"177,5"</f>
        <v>177,5</v>
      </c>
      <c r="L31" s="8" t="str">
        <f>"114,0260"</f>
        <v>114,0260</v>
      </c>
      <c r="M31" s="7" t="s">
        <v>436</v>
      </c>
    </row>
    <row r="32" spans="1:13">
      <c r="A32" s="14" t="s">
        <v>175</v>
      </c>
      <c r="B32" s="13" t="s">
        <v>90</v>
      </c>
      <c r="C32" s="13" t="s">
        <v>91</v>
      </c>
      <c r="D32" s="13" t="s">
        <v>92</v>
      </c>
      <c r="E32" s="13" t="s">
        <v>440</v>
      </c>
      <c r="F32" s="13" t="s">
        <v>87</v>
      </c>
      <c r="G32" s="26" t="s">
        <v>75</v>
      </c>
      <c r="H32" s="27" t="s">
        <v>88</v>
      </c>
      <c r="I32" s="27" t="s">
        <v>89</v>
      </c>
      <c r="J32" s="14"/>
      <c r="K32" s="14" t="str">
        <f>"155,0"</f>
        <v>155,0</v>
      </c>
      <c r="L32" s="14" t="str">
        <f>"99,1690"</f>
        <v>99,1690</v>
      </c>
      <c r="M32" s="13" t="s">
        <v>436</v>
      </c>
    </row>
    <row r="33" spans="1:13">
      <c r="A33" s="14" t="s">
        <v>177</v>
      </c>
      <c r="B33" s="13" t="s">
        <v>93</v>
      </c>
      <c r="C33" s="13" t="s">
        <v>94</v>
      </c>
      <c r="D33" s="13" t="s">
        <v>95</v>
      </c>
      <c r="E33" s="13" t="s">
        <v>440</v>
      </c>
      <c r="F33" s="13" t="s">
        <v>431</v>
      </c>
      <c r="G33" s="26" t="s">
        <v>45</v>
      </c>
      <c r="H33" s="26" t="s">
        <v>96</v>
      </c>
      <c r="I33" s="27" t="s">
        <v>97</v>
      </c>
      <c r="J33" s="14"/>
      <c r="K33" s="14" t="str">
        <f>"130,0"</f>
        <v>130,0</v>
      </c>
      <c r="L33" s="14" t="str">
        <f>"85,3060"</f>
        <v>85,3060</v>
      </c>
      <c r="M33" s="13" t="s">
        <v>436</v>
      </c>
    </row>
    <row r="34" spans="1:13">
      <c r="A34" s="14" t="s">
        <v>174</v>
      </c>
      <c r="B34" s="13" t="s">
        <v>98</v>
      </c>
      <c r="C34" s="13" t="s">
        <v>403</v>
      </c>
      <c r="D34" s="13" t="s">
        <v>99</v>
      </c>
      <c r="E34" s="13" t="s">
        <v>444</v>
      </c>
      <c r="F34" s="13" t="s">
        <v>429</v>
      </c>
      <c r="G34" s="27" t="s">
        <v>96</v>
      </c>
      <c r="H34" s="26" t="s">
        <v>96</v>
      </c>
      <c r="I34" s="26" t="s">
        <v>100</v>
      </c>
      <c r="J34" s="14"/>
      <c r="K34" s="14" t="str">
        <f>"140,0"</f>
        <v>140,0</v>
      </c>
      <c r="L34" s="14" t="str">
        <f>"90,4420"</f>
        <v>90,4420</v>
      </c>
      <c r="M34" s="13" t="s">
        <v>436</v>
      </c>
    </row>
    <row r="35" spans="1:13">
      <c r="A35" s="14" t="s">
        <v>174</v>
      </c>
      <c r="B35" s="13" t="s">
        <v>101</v>
      </c>
      <c r="C35" s="13" t="s">
        <v>404</v>
      </c>
      <c r="D35" s="13" t="s">
        <v>102</v>
      </c>
      <c r="E35" s="13" t="s">
        <v>447</v>
      </c>
      <c r="F35" s="13" t="s">
        <v>386</v>
      </c>
      <c r="G35" s="26" t="s">
        <v>103</v>
      </c>
      <c r="H35" s="26" t="s">
        <v>29</v>
      </c>
      <c r="I35" s="27" t="s">
        <v>104</v>
      </c>
      <c r="J35" s="14"/>
      <c r="K35" s="14" t="str">
        <f>"115,0"</f>
        <v>115,0</v>
      </c>
      <c r="L35" s="14" t="str">
        <f>"97,2232"</f>
        <v>97,2232</v>
      </c>
      <c r="M35" s="13" t="s">
        <v>436</v>
      </c>
    </row>
    <row r="36" spans="1:13">
      <c r="A36" s="10" t="s">
        <v>174</v>
      </c>
      <c r="B36" s="9" t="s">
        <v>105</v>
      </c>
      <c r="C36" s="9" t="s">
        <v>405</v>
      </c>
      <c r="D36" s="9" t="s">
        <v>106</v>
      </c>
      <c r="E36" s="9" t="s">
        <v>448</v>
      </c>
      <c r="F36" s="9" t="s">
        <v>432</v>
      </c>
      <c r="G36" s="22" t="s">
        <v>107</v>
      </c>
      <c r="H36" s="23" t="s">
        <v>50</v>
      </c>
      <c r="I36" s="22" t="s">
        <v>50</v>
      </c>
      <c r="J36" s="10"/>
      <c r="K36" s="10" t="str">
        <f>"102,5"</f>
        <v>102,5</v>
      </c>
      <c r="L36" s="10" t="str">
        <f>"93,2438"</f>
        <v>93,2438</v>
      </c>
      <c r="M36" s="9" t="s">
        <v>436</v>
      </c>
    </row>
    <row r="37" spans="1:13">
      <c r="B37" s="5" t="s">
        <v>176</v>
      </c>
    </row>
    <row r="38" spans="1:13" ht="16">
      <c r="A38" s="54" t="s">
        <v>108</v>
      </c>
      <c r="B38" s="54"/>
      <c r="C38" s="55"/>
      <c r="D38" s="55"/>
      <c r="E38" s="55"/>
      <c r="F38" s="55"/>
      <c r="G38" s="55"/>
      <c r="H38" s="55"/>
      <c r="I38" s="55"/>
      <c r="J38" s="55"/>
    </row>
    <row r="39" spans="1:13">
      <c r="A39" s="8" t="s">
        <v>174</v>
      </c>
      <c r="B39" s="7" t="s">
        <v>109</v>
      </c>
      <c r="C39" s="7" t="s">
        <v>110</v>
      </c>
      <c r="D39" s="7" t="s">
        <v>111</v>
      </c>
      <c r="E39" s="7" t="s">
        <v>440</v>
      </c>
      <c r="F39" s="7" t="s">
        <v>87</v>
      </c>
      <c r="G39" s="20" t="s">
        <v>112</v>
      </c>
      <c r="H39" s="20" t="s">
        <v>113</v>
      </c>
      <c r="I39" s="21" t="s">
        <v>114</v>
      </c>
      <c r="J39" s="8"/>
      <c r="K39" s="8" t="str">
        <f>"215,0"</f>
        <v>215,0</v>
      </c>
      <c r="L39" s="8" t="str">
        <f>"131,7090"</f>
        <v>131,7090</v>
      </c>
      <c r="M39" s="7" t="s">
        <v>115</v>
      </c>
    </row>
    <row r="40" spans="1:13">
      <c r="A40" s="14" t="s">
        <v>175</v>
      </c>
      <c r="B40" s="13" t="s">
        <v>116</v>
      </c>
      <c r="C40" s="13" t="s">
        <v>117</v>
      </c>
      <c r="D40" s="13" t="s">
        <v>118</v>
      </c>
      <c r="E40" s="7" t="s">
        <v>440</v>
      </c>
      <c r="F40" s="13" t="s">
        <v>14</v>
      </c>
      <c r="G40" s="26" t="s">
        <v>56</v>
      </c>
      <c r="H40" s="26" t="s">
        <v>58</v>
      </c>
      <c r="I40" s="26" t="s">
        <v>89</v>
      </c>
      <c r="J40" s="14"/>
      <c r="K40" s="14" t="str">
        <f>"185,0"</f>
        <v>185,0</v>
      </c>
      <c r="L40" s="14" t="str">
        <f>"112,6280"</f>
        <v>112,6280</v>
      </c>
      <c r="M40" s="13" t="s">
        <v>30</v>
      </c>
    </row>
    <row r="41" spans="1:13">
      <c r="A41" s="14" t="s">
        <v>177</v>
      </c>
      <c r="B41" s="13" t="s">
        <v>119</v>
      </c>
      <c r="C41" s="13" t="s">
        <v>120</v>
      </c>
      <c r="D41" s="13" t="s">
        <v>121</v>
      </c>
      <c r="E41" s="7" t="s">
        <v>440</v>
      </c>
      <c r="F41" s="13" t="s">
        <v>87</v>
      </c>
      <c r="G41" s="27" t="s">
        <v>122</v>
      </c>
      <c r="H41" s="26" t="s">
        <v>122</v>
      </c>
      <c r="I41" s="27" t="s">
        <v>123</v>
      </c>
      <c r="J41" s="14"/>
      <c r="K41" s="14" t="str">
        <f>"182,5"</f>
        <v>182,5</v>
      </c>
      <c r="L41" s="14" t="str">
        <f>"111,7083"</f>
        <v>111,7083</v>
      </c>
      <c r="M41" s="13" t="s">
        <v>124</v>
      </c>
    </row>
    <row r="42" spans="1:13">
      <c r="A42" s="14" t="s">
        <v>178</v>
      </c>
      <c r="B42" s="13" t="s">
        <v>125</v>
      </c>
      <c r="C42" s="13" t="s">
        <v>126</v>
      </c>
      <c r="D42" s="13" t="s">
        <v>127</v>
      </c>
      <c r="E42" s="7" t="s">
        <v>440</v>
      </c>
      <c r="F42" s="13" t="s">
        <v>386</v>
      </c>
      <c r="G42" s="26" t="s">
        <v>69</v>
      </c>
      <c r="H42" s="26" t="s">
        <v>58</v>
      </c>
      <c r="I42" s="27" t="s">
        <v>89</v>
      </c>
      <c r="J42" s="14"/>
      <c r="K42" s="14" t="str">
        <f>"180,0"</f>
        <v>180,0</v>
      </c>
      <c r="L42" s="14" t="str">
        <f>"109,7280"</f>
        <v>109,7280</v>
      </c>
      <c r="M42" s="13" t="s">
        <v>436</v>
      </c>
    </row>
    <row r="43" spans="1:13">
      <c r="A43" s="14" t="s">
        <v>179</v>
      </c>
      <c r="B43" s="13" t="s">
        <v>128</v>
      </c>
      <c r="C43" s="13" t="s">
        <v>129</v>
      </c>
      <c r="D43" s="13" t="s">
        <v>130</v>
      </c>
      <c r="E43" s="7" t="s">
        <v>440</v>
      </c>
      <c r="F43" s="13" t="s">
        <v>386</v>
      </c>
      <c r="G43" s="27" t="s">
        <v>76</v>
      </c>
      <c r="H43" s="26" t="s">
        <v>76</v>
      </c>
      <c r="I43" s="27" t="s">
        <v>68</v>
      </c>
      <c r="J43" s="14"/>
      <c r="K43" s="14" t="str">
        <f>"160,0"</f>
        <v>160,0</v>
      </c>
      <c r="L43" s="14" t="str">
        <f>"99,7600"</f>
        <v>99,7600</v>
      </c>
      <c r="M43" s="13" t="s">
        <v>436</v>
      </c>
    </row>
    <row r="44" spans="1:13">
      <c r="A44" s="14" t="s">
        <v>174</v>
      </c>
      <c r="B44" s="13" t="s">
        <v>125</v>
      </c>
      <c r="C44" s="13" t="s">
        <v>406</v>
      </c>
      <c r="D44" s="13" t="s">
        <v>127</v>
      </c>
      <c r="E44" s="13" t="s">
        <v>444</v>
      </c>
      <c r="F44" s="13" t="s">
        <v>386</v>
      </c>
      <c r="G44" s="26" t="s">
        <v>69</v>
      </c>
      <c r="H44" s="26" t="s">
        <v>58</v>
      </c>
      <c r="I44" s="27" t="s">
        <v>89</v>
      </c>
      <c r="J44" s="14"/>
      <c r="K44" s="14" t="str">
        <f>"180,0"</f>
        <v>180,0</v>
      </c>
      <c r="L44" s="14" t="str">
        <f>"114,5560"</f>
        <v>114,5560</v>
      </c>
      <c r="M44" s="13" t="s">
        <v>436</v>
      </c>
    </row>
    <row r="45" spans="1:13">
      <c r="A45" s="10" t="s">
        <v>174</v>
      </c>
      <c r="B45" s="9" t="s">
        <v>131</v>
      </c>
      <c r="C45" s="9" t="s">
        <v>407</v>
      </c>
      <c r="D45" s="9" t="s">
        <v>132</v>
      </c>
      <c r="E45" s="9" t="s">
        <v>441</v>
      </c>
      <c r="F45" s="9" t="s">
        <v>434</v>
      </c>
      <c r="G45" s="22" t="s">
        <v>38</v>
      </c>
      <c r="H45" s="22" t="s">
        <v>44</v>
      </c>
      <c r="I45" s="22" t="s">
        <v>45</v>
      </c>
      <c r="J45" s="10"/>
      <c r="K45" s="10" t="str">
        <f>"125,0"</f>
        <v>125,0</v>
      </c>
      <c r="L45" s="10" t="str">
        <f>"118,5775"</f>
        <v>118,5775</v>
      </c>
      <c r="M45" s="9" t="s">
        <v>436</v>
      </c>
    </row>
    <row r="46" spans="1:13">
      <c r="B46" s="5" t="s">
        <v>176</v>
      </c>
    </row>
    <row r="47" spans="1:13" ht="16">
      <c r="A47" s="54" t="s">
        <v>133</v>
      </c>
      <c r="B47" s="54"/>
      <c r="C47" s="55"/>
      <c r="D47" s="55"/>
      <c r="E47" s="55"/>
      <c r="F47" s="55"/>
      <c r="G47" s="55"/>
      <c r="H47" s="55"/>
      <c r="I47" s="55"/>
      <c r="J47" s="55"/>
    </row>
    <row r="48" spans="1:13">
      <c r="A48" s="8" t="s">
        <v>174</v>
      </c>
      <c r="B48" s="7" t="s">
        <v>134</v>
      </c>
      <c r="C48" s="7" t="s">
        <v>135</v>
      </c>
      <c r="D48" s="7" t="s">
        <v>136</v>
      </c>
      <c r="E48" s="7" t="s">
        <v>440</v>
      </c>
      <c r="F48" s="7" t="s">
        <v>14</v>
      </c>
      <c r="G48" s="20" t="s">
        <v>56</v>
      </c>
      <c r="H48" s="20" t="s">
        <v>58</v>
      </c>
      <c r="I48" s="20" t="s">
        <v>137</v>
      </c>
      <c r="J48" s="8"/>
      <c r="K48" s="8" t="str">
        <f>"190,0"</f>
        <v>190,0</v>
      </c>
      <c r="L48" s="8" t="str">
        <f>"112,2710"</f>
        <v>112,2710</v>
      </c>
      <c r="M48" s="7" t="s">
        <v>30</v>
      </c>
    </row>
    <row r="49" spans="1:13">
      <c r="A49" s="10" t="s">
        <v>174</v>
      </c>
      <c r="B49" s="9" t="s">
        <v>139</v>
      </c>
      <c r="C49" s="9" t="s">
        <v>391</v>
      </c>
      <c r="D49" s="9" t="s">
        <v>140</v>
      </c>
      <c r="E49" s="9" t="s">
        <v>444</v>
      </c>
      <c r="F49" s="9" t="s">
        <v>428</v>
      </c>
      <c r="G49" s="22" t="s">
        <v>58</v>
      </c>
      <c r="H49" s="22" t="s">
        <v>89</v>
      </c>
      <c r="I49" s="23" t="s">
        <v>137</v>
      </c>
      <c r="J49" s="10"/>
      <c r="K49" s="10" t="str">
        <f>"185,0"</f>
        <v>185,0</v>
      </c>
      <c r="L49" s="10" t="str">
        <f>"115,6136"</f>
        <v>115,6136</v>
      </c>
      <c r="M49" s="9" t="s">
        <v>436</v>
      </c>
    </row>
    <row r="50" spans="1:13">
      <c r="B50" s="5" t="s">
        <v>176</v>
      </c>
    </row>
    <row r="51" spans="1:13" ht="16">
      <c r="A51" s="54" t="s">
        <v>142</v>
      </c>
      <c r="B51" s="54"/>
      <c r="C51" s="55"/>
      <c r="D51" s="55"/>
      <c r="E51" s="55"/>
      <c r="F51" s="55"/>
      <c r="G51" s="55"/>
      <c r="H51" s="55"/>
      <c r="I51" s="55"/>
      <c r="J51" s="55"/>
    </row>
    <row r="52" spans="1:13">
      <c r="A52" s="12" t="s">
        <v>174</v>
      </c>
      <c r="B52" s="11" t="s">
        <v>143</v>
      </c>
      <c r="C52" s="11" t="s">
        <v>408</v>
      </c>
      <c r="D52" s="11" t="s">
        <v>144</v>
      </c>
      <c r="E52" s="11" t="s">
        <v>444</v>
      </c>
      <c r="F52" s="11" t="s">
        <v>428</v>
      </c>
      <c r="G52" s="24" t="s">
        <v>76</v>
      </c>
      <c r="H52" s="24" t="s">
        <v>68</v>
      </c>
      <c r="I52" s="24" t="s">
        <v>56</v>
      </c>
      <c r="J52" s="12"/>
      <c r="K52" s="12" t="str">
        <f>"170,0"</f>
        <v>170,0</v>
      </c>
      <c r="L52" s="12" t="str">
        <f>"96,8660"</f>
        <v>96,8660</v>
      </c>
      <c r="M52" s="11" t="s">
        <v>436</v>
      </c>
    </row>
    <row r="53" spans="1:13">
      <c r="B53" s="5" t="s">
        <v>176</v>
      </c>
    </row>
    <row r="54" spans="1:13" ht="16">
      <c r="A54" s="54" t="s">
        <v>145</v>
      </c>
      <c r="B54" s="54"/>
      <c r="C54" s="55"/>
      <c r="D54" s="55"/>
      <c r="E54" s="55"/>
      <c r="F54" s="55"/>
      <c r="G54" s="55"/>
      <c r="H54" s="55"/>
      <c r="I54" s="55"/>
      <c r="J54" s="55"/>
    </row>
    <row r="55" spans="1:13">
      <c r="A55" s="12" t="s">
        <v>174</v>
      </c>
      <c r="B55" s="11" t="s">
        <v>146</v>
      </c>
      <c r="C55" s="11" t="s">
        <v>409</v>
      </c>
      <c r="D55" s="11" t="s">
        <v>147</v>
      </c>
      <c r="E55" s="11" t="s">
        <v>445</v>
      </c>
      <c r="F55" s="11" t="s">
        <v>148</v>
      </c>
      <c r="G55" s="24" t="s">
        <v>137</v>
      </c>
      <c r="H55" s="24" t="s">
        <v>149</v>
      </c>
      <c r="I55" s="24" t="s">
        <v>150</v>
      </c>
      <c r="J55" s="12"/>
      <c r="K55" s="12" t="str">
        <f>"205,0"</f>
        <v>205,0</v>
      </c>
      <c r="L55" s="12" t="str">
        <f>"122,5355"</f>
        <v>122,5355</v>
      </c>
      <c r="M55" s="11" t="s">
        <v>436</v>
      </c>
    </row>
    <row r="56" spans="1:13">
      <c r="B56" s="5" t="s">
        <v>176</v>
      </c>
    </row>
    <row r="59" spans="1:13" ht="18">
      <c r="B59" s="15" t="s">
        <v>151</v>
      </c>
      <c r="C59" s="15"/>
    </row>
    <row r="60" spans="1:13" ht="16">
      <c r="B60" s="16" t="s">
        <v>159</v>
      </c>
      <c r="C60" s="16"/>
    </row>
    <row r="61" spans="1:13" ht="14">
      <c r="B61" s="17"/>
      <c r="C61" s="18" t="s">
        <v>153</v>
      </c>
    </row>
    <row r="62" spans="1:13" ht="14">
      <c r="A62" s="1"/>
      <c r="B62" s="19" t="s">
        <v>154</v>
      </c>
      <c r="C62" s="19" t="s">
        <v>155</v>
      </c>
      <c r="D62" s="19" t="s">
        <v>430</v>
      </c>
      <c r="E62" s="19" t="s">
        <v>156</v>
      </c>
      <c r="F62" s="19" t="s">
        <v>157</v>
      </c>
    </row>
    <row r="63" spans="1:13">
      <c r="B63" s="5" t="s">
        <v>109</v>
      </c>
      <c r="C63" s="5" t="s">
        <v>153</v>
      </c>
      <c r="D63" s="6" t="s">
        <v>163</v>
      </c>
      <c r="E63" s="6" t="s">
        <v>113</v>
      </c>
      <c r="F63" s="6" t="s">
        <v>164</v>
      </c>
    </row>
    <row r="64" spans="1:13">
      <c r="B64" s="5" t="s">
        <v>52</v>
      </c>
      <c r="C64" s="5" t="s">
        <v>153</v>
      </c>
      <c r="D64" s="6" t="s">
        <v>165</v>
      </c>
      <c r="E64" s="6" t="s">
        <v>58</v>
      </c>
      <c r="F64" s="6" t="s">
        <v>166</v>
      </c>
    </row>
    <row r="65" spans="1:6">
      <c r="B65" s="5" t="s">
        <v>65</v>
      </c>
      <c r="C65" s="5" t="s">
        <v>153</v>
      </c>
      <c r="D65" s="6" t="s">
        <v>160</v>
      </c>
      <c r="E65" s="6" t="s">
        <v>58</v>
      </c>
      <c r="F65" s="6" t="s">
        <v>161</v>
      </c>
    </row>
    <row r="67" spans="1:6" ht="14">
      <c r="B67" s="18"/>
      <c r="C67" s="18" t="s">
        <v>167</v>
      </c>
    </row>
    <row r="68" spans="1:6" ht="14">
      <c r="A68" s="1"/>
      <c r="B68" s="19" t="s">
        <v>154</v>
      </c>
      <c r="C68" s="19" t="s">
        <v>155</v>
      </c>
      <c r="D68" s="19" t="s">
        <v>430</v>
      </c>
      <c r="E68" s="19" t="s">
        <v>156</v>
      </c>
      <c r="F68" s="19" t="s">
        <v>157</v>
      </c>
    </row>
    <row r="69" spans="1:6">
      <c r="B69" s="5" t="s">
        <v>146</v>
      </c>
      <c r="C69" s="5" t="s">
        <v>410</v>
      </c>
      <c r="D69" s="6" t="s">
        <v>168</v>
      </c>
      <c r="E69" s="6" t="s">
        <v>150</v>
      </c>
      <c r="F69" s="6" t="s">
        <v>169</v>
      </c>
    </row>
    <row r="70" spans="1:6">
      <c r="B70" s="5" t="s">
        <v>131</v>
      </c>
      <c r="C70" s="5" t="s">
        <v>411</v>
      </c>
      <c r="D70" s="6" t="s">
        <v>163</v>
      </c>
      <c r="E70" s="6" t="s">
        <v>45</v>
      </c>
      <c r="F70" s="6" t="s">
        <v>170</v>
      </c>
    </row>
    <row r="71" spans="1:6">
      <c r="B71" s="5" t="s">
        <v>139</v>
      </c>
      <c r="C71" s="5" t="s">
        <v>412</v>
      </c>
      <c r="D71" s="6" t="s">
        <v>171</v>
      </c>
      <c r="E71" s="6" t="s">
        <v>89</v>
      </c>
      <c r="F71" s="6" t="s">
        <v>172</v>
      </c>
    </row>
    <row r="72" spans="1:6">
      <c r="B72" s="5" t="s">
        <v>176</v>
      </c>
    </row>
  </sheetData>
  <mergeCells count="22">
    <mergeCell ref="A54:J54"/>
    <mergeCell ref="B3:B4"/>
    <mergeCell ref="A24:J24"/>
    <mergeCell ref="A30:J30"/>
    <mergeCell ref="A38:J38"/>
    <mergeCell ref="A47:J47"/>
    <mergeCell ref="A51:J51"/>
    <mergeCell ref="A5:J5"/>
    <mergeCell ref="A9:J9"/>
    <mergeCell ref="A12:J12"/>
    <mergeCell ref="A16:J16"/>
    <mergeCell ref="A20:J20"/>
    <mergeCell ref="E3:E4"/>
    <mergeCell ref="K3:K4"/>
    <mergeCell ref="L3:L4"/>
    <mergeCell ref="A1:M2"/>
    <mergeCell ref="G3:J3"/>
    <mergeCell ref="A3:A4"/>
    <mergeCell ref="C3:C4"/>
    <mergeCell ref="D3:D4"/>
    <mergeCell ref="M3:M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4.33203125" style="5" bestFit="1" customWidth="1"/>
    <col min="7" max="9" width="5.5" style="6" customWidth="1"/>
    <col min="10" max="10" width="4.83203125" style="6" customWidth="1"/>
    <col min="11" max="11" width="9.5" style="6" customWidth="1"/>
    <col min="12" max="12" width="8.5" style="6" bestFit="1" customWidth="1"/>
    <col min="13" max="13" width="17" style="5" customWidth="1"/>
    <col min="14" max="16384" width="9.1640625" style="3"/>
  </cols>
  <sheetData>
    <row r="1" spans="1:13" s="2" customFormat="1" ht="29" customHeight="1">
      <c r="A1" s="35" t="s">
        <v>425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435</v>
      </c>
      <c r="B3" s="48" t="s">
        <v>0</v>
      </c>
      <c r="C3" s="45" t="s">
        <v>438</v>
      </c>
      <c r="D3" s="45" t="s">
        <v>7</v>
      </c>
      <c r="E3" s="47" t="s">
        <v>439</v>
      </c>
      <c r="F3" s="47" t="s">
        <v>6</v>
      </c>
      <c r="G3" s="47" t="s">
        <v>9</v>
      </c>
      <c r="H3" s="47"/>
      <c r="I3" s="47"/>
      <c r="J3" s="47"/>
      <c r="K3" s="47" t="s">
        <v>173</v>
      </c>
      <c r="L3" s="47" t="s">
        <v>3</v>
      </c>
      <c r="M3" s="50" t="s">
        <v>2</v>
      </c>
    </row>
    <row r="4" spans="1:13" s="1" customFormat="1" ht="21" customHeight="1" thickBot="1">
      <c r="A4" s="44"/>
      <c r="B4" s="49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51"/>
    </row>
    <row r="5" spans="1:13" ht="16">
      <c r="A5" s="52" t="s">
        <v>108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2" t="s">
        <v>174</v>
      </c>
      <c r="B6" s="11" t="s">
        <v>380</v>
      </c>
      <c r="C6" s="11" t="s">
        <v>381</v>
      </c>
      <c r="D6" s="11" t="s">
        <v>382</v>
      </c>
      <c r="E6" s="11" t="s">
        <v>440</v>
      </c>
      <c r="F6" s="11" t="s">
        <v>14</v>
      </c>
      <c r="G6" s="24" t="s">
        <v>138</v>
      </c>
      <c r="H6" s="25" t="s">
        <v>383</v>
      </c>
      <c r="I6" s="25" t="s">
        <v>383</v>
      </c>
      <c r="J6" s="12"/>
      <c r="K6" s="12" t="str">
        <f>"280,0"</f>
        <v>280,0</v>
      </c>
      <c r="L6" s="12" t="str">
        <f>"169,9040"</f>
        <v>169,9040</v>
      </c>
      <c r="M6" s="11" t="s">
        <v>30</v>
      </c>
    </row>
    <row r="7" spans="1:13">
      <c r="B7" s="5" t="s">
        <v>176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4"/>
  <sheetViews>
    <sheetView workbookViewId="0">
      <selection sqref="A1:M2"/>
    </sheetView>
  </sheetViews>
  <sheetFormatPr baseColWidth="10" defaultColWidth="9.1640625" defaultRowHeight="13"/>
  <cols>
    <col min="1" max="1" width="10" style="5" customWidth="1"/>
    <col min="2" max="2" width="25.1640625" style="5" customWidth="1"/>
    <col min="3" max="3" width="29" style="5" bestFit="1" customWidth="1"/>
    <col min="4" max="4" width="21.5" style="5" bestFit="1" customWidth="1"/>
    <col min="5" max="5" width="12.83203125" style="5" customWidth="1"/>
    <col min="6" max="6" width="33.1640625" style="5" bestFit="1" customWidth="1"/>
    <col min="7" max="9" width="5.5" style="6" customWidth="1"/>
    <col min="10" max="10" width="4.83203125" style="6" customWidth="1"/>
    <col min="11" max="11" width="11" style="29" customWidth="1"/>
    <col min="12" max="12" width="8.5" style="6" bestFit="1" customWidth="1"/>
    <col min="13" max="13" width="27.1640625" style="5" bestFit="1" customWidth="1"/>
    <col min="14" max="16384" width="9.1640625" style="3"/>
  </cols>
  <sheetData>
    <row r="1" spans="1:13" s="2" customFormat="1" ht="29" customHeight="1">
      <c r="A1" s="35" t="s">
        <v>426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435</v>
      </c>
      <c r="B3" s="48" t="s">
        <v>0</v>
      </c>
      <c r="C3" s="45" t="s">
        <v>438</v>
      </c>
      <c r="D3" s="45" t="s">
        <v>7</v>
      </c>
      <c r="E3" s="47" t="s">
        <v>439</v>
      </c>
      <c r="F3" s="47" t="s">
        <v>6</v>
      </c>
      <c r="G3" s="47" t="s">
        <v>283</v>
      </c>
      <c r="H3" s="47"/>
      <c r="I3" s="47"/>
      <c r="J3" s="47"/>
      <c r="K3" s="56" t="s">
        <v>173</v>
      </c>
      <c r="L3" s="47" t="s">
        <v>3</v>
      </c>
      <c r="M3" s="50" t="s">
        <v>2</v>
      </c>
    </row>
    <row r="4" spans="1:13" s="1" customFormat="1" ht="21" customHeight="1" thickBot="1">
      <c r="A4" s="44"/>
      <c r="B4" s="49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57"/>
      <c r="L4" s="46"/>
      <c r="M4" s="51"/>
    </row>
    <row r="5" spans="1:13" ht="16">
      <c r="A5" s="52" t="s">
        <v>180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12" t="s">
        <v>174</v>
      </c>
      <c r="B6" s="11" t="s">
        <v>181</v>
      </c>
      <c r="C6" s="11" t="s">
        <v>182</v>
      </c>
      <c r="D6" s="11" t="s">
        <v>183</v>
      </c>
      <c r="E6" s="11" t="s">
        <v>440</v>
      </c>
      <c r="F6" s="11" t="s">
        <v>386</v>
      </c>
      <c r="G6" s="24" t="s">
        <v>286</v>
      </c>
      <c r="H6" s="25" t="s">
        <v>27</v>
      </c>
      <c r="I6" s="24" t="s">
        <v>27</v>
      </c>
      <c r="J6" s="12"/>
      <c r="K6" s="30" t="str">
        <f>"100,0"</f>
        <v>100,0</v>
      </c>
      <c r="L6" s="12" t="str">
        <f>"126,1600"</f>
        <v>126,1600</v>
      </c>
      <c r="M6" s="11" t="s">
        <v>186</v>
      </c>
    </row>
    <row r="7" spans="1:13">
      <c r="B7" s="5" t="s">
        <v>176</v>
      </c>
    </row>
    <row r="8" spans="1:13" ht="16">
      <c r="A8" s="54" t="s">
        <v>10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8" t="s">
        <v>174</v>
      </c>
      <c r="B9" s="7" t="s">
        <v>203</v>
      </c>
      <c r="C9" s="7" t="s">
        <v>204</v>
      </c>
      <c r="D9" s="7" t="s">
        <v>205</v>
      </c>
      <c r="E9" s="7" t="s">
        <v>440</v>
      </c>
      <c r="F9" s="7" t="s">
        <v>386</v>
      </c>
      <c r="G9" s="20" t="s">
        <v>29</v>
      </c>
      <c r="H9" s="20" t="s">
        <v>45</v>
      </c>
      <c r="I9" s="20" t="s">
        <v>206</v>
      </c>
      <c r="J9" s="8"/>
      <c r="K9" s="31" t="str">
        <f>"132,5"</f>
        <v>132,5</v>
      </c>
      <c r="L9" s="8" t="str">
        <f>"150,4537"</f>
        <v>150,4537</v>
      </c>
      <c r="M9" s="7" t="s">
        <v>80</v>
      </c>
    </row>
    <row r="10" spans="1:13">
      <c r="A10" s="10" t="s">
        <v>175</v>
      </c>
      <c r="B10" s="9" t="s">
        <v>324</v>
      </c>
      <c r="C10" s="9" t="s">
        <v>325</v>
      </c>
      <c r="D10" s="9" t="s">
        <v>326</v>
      </c>
      <c r="E10" s="9" t="s">
        <v>440</v>
      </c>
      <c r="F10" s="9" t="s">
        <v>87</v>
      </c>
      <c r="G10" s="22" t="s">
        <v>223</v>
      </c>
      <c r="H10" s="22" t="s">
        <v>29</v>
      </c>
      <c r="I10" s="23" t="s">
        <v>44</v>
      </c>
      <c r="J10" s="10"/>
      <c r="K10" s="32" t="str">
        <f>"115,0"</f>
        <v>115,0</v>
      </c>
      <c r="L10" s="10" t="str">
        <f>"128,2135"</f>
        <v>128,2135</v>
      </c>
      <c r="M10" s="9" t="s">
        <v>436</v>
      </c>
    </row>
    <row r="11" spans="1:13">
      <c r="B11" s="5" t="s">
        <v>176</v>
      </c>
    </row>
    <row r="12" spans="1:13" ht="16">
      <c r="A12" s="54" t="s">
        <v>41</v>
      </c>
      <c r="B12" s="54"/>
      <c r="C12" s="55"/>
      <c r="D12" s="55"/>
      <c r="E12" s="55"/>
      <c r="F12" s="55"/>
      <c r="G12" s="55"/>
      <c r="H12" s="55"/>
      <c r="I12" s="55"/>
      <c r="J12" s="55"/>
    </row>
    <row r="13" spans="1:13">
      <c r="A13" s="12" t="s">
        <v>282</v>
      </c>
      <c r="B13" s="11" t="s">
        <v>327</v>
      </c>
      <c r="C13" s="11" t="s">
        <v>413</v>
      </c>
      <c r="D13" s="11" t="s">
        <v>328</v>
      </c>
      <c r="E13" s="11" t="s">
        <v>442</v>
      </c>
      <c r="F13" s="11" t="s">
        <v>386</v>
      </c>
      <c r="G13" s="25" t="s">
        <v>107</v>
      </c>
      <c r="H13" s="25" t="s">
        <v>107</v>
      </c>
      <c r="I13" s="25" t="s">
        <v>107</v>
      </c>
      <c r="J13" s="12"/>
      <c r="K13" s="30">
        <v>0</v>
      </c>
      <c r="L13" s="12" t="str">
        <f>"0,0000"</f>
        <v>0,0000</v>
      </c>
      <c r="M13" s="11" t="s">
        <v>329</v>
      </c>
    </row>
    <row r="14" spans="1:13">
      <c r="B14" s="5" t="s">
        <v>176</v>
      </c>
    </row>
    <row r="15" spans="1:13" ht="16">
      <c r="A15" s="54" t="s">
        <v>41</v>
      </c>
      <c r="B15" s="54"/>
      <c r="C15" s="55"/>
      <c r="D15" s="55"/>
      <c r="E15" s="55"/>
      <c r="F15" s="55"/>
      <c r="G15" s="55"/>
      <c r="H15" s="55"/>
      <c r="I15" s="55"/>
      <c r="J15" s="55"/>
    </row>
    <row r="16" spans="1:13">
      <c r="A16" s="8" t="s">
        <v>174</v>
      </c>
      <c r="B16" s="7" t="s">
        <v>330</v>
      </c>
      <c r="C16" s="7" t="s">
        <v>331</v>
      </c>
      <c r="D16" s="7" t="s">
        <v>332</v>
      </c>
      <c r="E16" s="7" t="s">
        <v>440</v>
      </c>
      <c r="F16" s="7" t="s">
        <v>67</v>
      </c>
      <c r="G16" s="20" t="s">
        <v>58</v>
      </c>
      <c r="H16" s="20" t="s">
        <v>333</v>
      </c>
      <c r="I16" s="21" t="s">
        <v>274</v>
      </c>
      <c r="J16" s="8"/>
      <c r="K16" s="31" t="str">
        <f>"192,5"</f>
        <v>192,5</v>
      </c>
      <c r="L16" s="8" t="str">
        <f>"151,3435"</f>
        <v>151,3435</v>
      </c>
      <c r="M16" s="7" t="s">
        <v>334</v>
      </c>
    </row>
    <row r="17" spans="1:13">
      <c r="A17" s="10" t="s">
        <v>175</v>
      </c>
      <c r="B17" s="9" t="s">
        <v>229</v>
      </c>
      <c r="C17" s="9" t="s">
        <v>230</v>
      </c>
      <c r="D17" s="9" t="s">
        <v>231</v>
      </c>
      <c r="E17" s="9" t="s">
        <v>440</v>
      </c>
      <c r="F17" s="9" t="s">
        <v>386</v>
      </c>
      <c r="G17" s="22" t="s">
        <v>57</v>
      </c>
      <c r="H17" s="23" t="s">
        <v>123</v>
      </c>
      <c r="I17" s="22" t="s">
        <v>123</v>
      </c>
      <c r="J17" s="10"/>
      <c r="K17" s="32" t="str">
        <f>"187,5"</f>
        <v>187,5</v>
      </c>
      <c r="L17" s="10" t="str">
        <f>"146,6812"</f>
        <v>146,6812</v>
      </c>
      <c r="M17" s="9" t="s">
        <v>436</v>
      </c>
    </row>
    <row r="18" spans="1:13">
      <c r="B18" s="5" t="s">
        <v>176</v>
      </c>
    </row>
    <row r="19" spans="1:13" ht="16">
      <c r="A19" s="54" t="s">
        <v>51</v>
      </c>
      <c r="B19" s="54"/>
      <c r="C19" s="55"/>
      <c r="D19" s="55"/>
      <c r="E19" s="55"/>
      <c r="F19" s="55"/>
      <c r="G19" s="55"/>
      <c r="H19" s="55"/>
      <c r="I19" s="55"/>
      <c r="J19" s="55"/>
    </row>
    <row r="20" spans="1:13">
      <c r="A20" s="12" t="s">
        <v>174</v>
      </c>
      <c r="B20" s="11" t="s">
        <v>335</v>
      </c>
      <c r="C20" s="11" t="s">
        <v>336</v>
      </c>
      <c r="D20" s="11" t="s">
        <v>337</v>
      </c>
      <c r="E20" s="11" t="s">
        <v>440</v>
      </c>
      <c r="F20" s="11" t="s">
        <v>386</v>
      </c>
      <c r="G20" s="24" t="s">
        <v>149</v>
      </c>
      <c r="H20" s="24" t="s">
        <v>338</v>
      </c>
      <c r="I20" s="25" t="s">
        <v>113</v>
      </c>
      <c r="J20" s="12"/>
      <c r="K20" s="30" t="str">
        <f>"207,5"</f>
        <v>207,5</v>
      </c>
      <c r="L20" s="12" t="str">
        <f>"149,4000"</f>
        <v>149,4000</v>
      </c>
      <c r="M20" s="11" t="s">
        <v>436</v>
      </c>
    </row>
    <row r="21" spans="1:13">
      <c r="B21" s="5" t="s">
        <v>176</v>
      </c>
    </row>
    <row r="22" spans="1:13" ht="16">
      <c r="A22" s="54" t="s">
        <v>64</v>
      </c>
      <c r="B22" s="54"/>
      <c r="C22" s="55"/>
      <c r="D22" s="55"/>
      <c r="E22" s="55"/>
      <c r="F22" s="55"/>
      <c r="G22" s="55"/>
      <c r="H22" s="55"/>
      <c r="I22" s="55"/>
      <c r="J22" s="55"/>
    </row>
    <row r="23" spans="1:13">
      <c r="A23" s="8" t="s">
        <v>174</v>
      </c>
      <c r="B23" s="7" t="s">
        <v>339</v>
      </c>
      <c r="C23" s="7" t="s">
        <v>340</v>
      </c>
      <c r="D23" s="7" t="s">
        <v>341</v>
      </c>
      <c r="E23" s="7" t="s">
        <v>440</v>
      </c>
      <c r="F23" s="7" t="s">
        <v>386</v>
      </c>
      <c r="G23" s="20" t="s">
        <v>149</v>
      </c>
      <c r="H23" s="20" t="s">
        <v>342</v>
      </c>
      <c r="I23" s="20" t="s">
        <v>114</v>
      </c>
      <c r="J23" s="8"/>
      <c r="K23" s="31" t="str">
        <f>"220,0"</f>
        <v>220,0</v>
      </c>
      <c r="L23" s="8" t="str">
        <f>"155,7600"</f>
        <v>155,7600</v>
      </c>
      <c r="M23" s="7" t="s">
        <v>228</v>
      </c>
    </row>
    <row r="24" spans="1:13">
      <c r="A24" s="14" t="s">
        <v>175</v>
      </c>
      <c r="B24" s="13" t="s">
        <v>343</v>
      </c>
      <c r="C24" s="13" t="s">
        <v>344</v>
      </c>
      <c r="D24" s="13" t="s">
        <v>345</v>
      </c>
      <c r="E24" s="13" t="s">
        <v>440</v>
      </c>
      <c r="F24" s="13" t="s">
        <v>386</v>
      </c>
      <c r="G24" s="26" t="s">
        <v>274</v>
      </c>
      <c r="H24" s="27" t="s">
        <v>114</v>
      </c>
      <c r="I24" s="26" t="s">
        <v>114</v>
      </c>
      <c r="J24" s="14"/>
      <c r="K24" s="33" t="str">
        <f>"220,0"</f>
        <v>220,0</v>
      </c>
      <c r="L24" s="14" t="str">
        <f>"151,6460"</f>
        <v>151,6460</v>
      </c>
      <c r="M24" s="13" t="s">
        <v>436</v>
      </c>
    </row>
    <row r="25" spans="1:13">
      <c r="A25" s="10" t="s">
        <v>174</v>
      </c>
      <c r="B25" s="9" t="s">
        <v>346</v>
      </c>
      <c r="C25" s="9" t="s">
        <v>414</v>
      </c>
      <c r="D25" s="9" t="s">
        <v>347</v>
      </c>
      <c r="E25" s="9" t="s">
        <v>443</v>
      </c>
      <c r="F25" s="9" t="s">
        <v>348</v>
      </c>
      <c r="G25" s="22" t="s">
        <v>137</v>
      </c>
      <c r="H25" s="22" t="s">
        <v>149</v>
      </c>
      <c r="I25" s="22" t="s">
        <v>112</v>
      </c>
      <c r="J25" s="10"/>
      <c r="K25" s="32" t="str">
        <f>"210,0"</f>
        <v>210,0</v>
      </c>
      <c r="L25" s="10" t="str">
        <f>"171,2734"</f>
        <v>171,2734</v>
      </c>
      <c r="M25" s="9" t="s">
        <v>436</v>
      </c>
    </row>
    <row r="26" spans="1:13">
      <c r="B26" s="5" t="s">
        <v>176</v>
      </c>
    </row>
    <row r="27" spans="1:13" ht="16">
      <c r="A27" s="54" t="s">
        <v>23</v>
      </c>
      <c r="B27" s="54"/>
      <c r="C27" s="55"/>
      <c r="D27" s="55"/>
      <c r="E27" s="55"/>
      <c r="F27" s="55"/>
      <c r="G27" s="55"/>
      <c r="H27" s="55"/>
      <c r="I27" s="55"/>
      <c r="J27" s="55"/>
    </row>
    <row r="28" spans="1:13">
      <c r="A28" s="8" t="s">
        <v>174</v>
      </c>
      <c r="B28" s="7" t="s">
        <v>301</v>
      </c>
      <c r="C28" s="7" t="s">
        <v>302</v>
      </c>
      <c r="D28" s="7" t="s">
        <v>303</v>
      </c>
      <c r="E28" s="7" t="s">
        <v>440</v>
      </c>
      <c r="F28" s="7" t="s">
        <v>87</v>
      </c>
      <c r="G28" s="20" t="s">
        <v>78</v>
      </c>
      <c r="H28" s="20" t="s">
        <v>304</v>
      </c>
      <c r="I28" s="20" t="s">
        <v>305</v>
      </c>
      <c r="J28" s="8"/>
      <c r="K28" s="31" t="str">
        <f>"277,5"</f>
        <v>277,5</v>
      </c>
      <c r="L28" s="8" t="str">
        <f>"177,1560"</f>
        <v>177,1560</v>
      </c>
      <c r="M28" s="7" t="s">
        <v>436</v>
      </c>
    </row>
    <row r="29" spans="1:13">
      <c r="A29" s="14" t="s">
        <v>175</v>
      </c>
      <c r="B29" s="13" t="s">
        <v>349</v>
      </c>
      <c r="C29" s="13" t="s">
        <v>350</v>
      </c>
      <c r="D29" s="13" t="s">
        <v>351</v>
      </c>
      <c r="E29" s="7" t="s">
        <v>440</v>
      </c>
      <c r="F29" s="13" t="s">
        <v>386</v>
      </c>
      <c r="G29" s="27" t="s">
        <v>56</v>
      </c>
      <c r="H29" s="26" t="s">
        <v>58</v>
      </c>
      <c r="I29" s="26" t="s">
        <v>274</v>
      </c>
      <c r="J29" s="14"/>
      <c r="K29" s="33" t="str">
        <f>"195,0"</f>
        <v>195,0</v>
      </c>
      <c r="L29" s="14" t="str">
        <f>"128,4660"</f>
        <v>128,4660</v>
      </c>
      <c r="M29" s="13" t="s">
        <v>436</v>
      </c>
    </row>
    <row r="30" spans="1:13">
      <c r="A30" s="14" t="s">
        <v>177</v>
      </c>
      <c r="B30" s="13" t="s">
        <v>352</v>
      </c>
      <c r="C30" s="13" t="s">
        <v>353</v>
      </c>
      <c r="D30" s="13" t="s">
        <v>354</v>
      </c>
      <c r="E30" s="7" t="s">
        <v>440</v>
      </c>
      <c r="F30" s="13" t="s">
        <v>87</v>
      </c>
      <c r="G30" s="26" t="s">
        <v>56</v>
      </c>
      <c r="H30" s="26" t="s">
        <v>58</v>
      </c>
      <c r="I30" s="27" t="s">
        <v>137</v>
      </c>
      <c r="J30" s="14"/>
      <c r="K30" s="33" t="str">
        <f>"180,0"</f>
        <v>180,0</v>
      </c>
      <c r="L30" s="14" t="str">
        <f>"119,4660"</f>
        <v>119,4660</v>
      </c>
      <c r="M30" s="13" t="s">
        <v>436</v>
      </c>
    </row>
    <row r="31" spans="1:13">
      <c r="A31" s="10" t="s">
        <v>178</v>
      </c>
      <c r="B31" s="9" t="s">
        <v>349</v>
      </c>
      <c r="C31" s="9" t="s">
        <v>350</v>
      </c>
      <c r="D31" s="9" t="s">
        <v>351</v>
      </c>
      <c r="E31" s="7" t="s">
        <v>440</v>
      </c>
      <c r="F31" s="9" t="s">
        <v>386</v>
      </c>
      <c r="G31" s="23" t="s">
        <v>56</v>
      </c>
      <c r="H31" s="22" t="s">
        <v>58</v>
      </c>
      <c r="I31" s="22" t="s">
        <v>274</v>
      </c>
      <c r="J31" s="10"/>
      <c r="K31" s="32" t="str">
        <f>"170,0"</f>
        <v>170,0</v>
      </c>
      <c r="L31" s="10" t="str">
        <f>"111,9960"</f>
        <v>111,9960</v>
      </c>
      <c r="M31" s="9" t="s">
        <v>436</v>
      </c>
    </row>
    <row r="32" spans="1:13">
      <c r="B32" s="5" t="s">
        <v>176</v>
      </c>
    </row>
    <row r="33" spans="1:13" ht="16">
      <c r="A33" s="54" t="s">
        <v>108</v>
      </c>
      <c r="B33" s="54"/>
      <c r="C33" s="55"/>
      <c r="D33" s="55"/>
      <c r="E33" s="55"/>
      <c r="F33" s="55"/>
      <c r="G33" s="55"/>
      <c r="H33" s="55"/>
      <c r="I33" s="55"/>
      <c r="J33" s="55"/>
    </row>
    <row r="34" spans="1:13">
      <c r="A34" s="12" t="s">
        <v>174</v>
      </c>
      <c r="B34" s="11" t="s">
        <v>355</v>
      </c>
      <c r="C34" s="11" t="s">
        <v>415</v>
      </c>
      <c r="D34" s="11" t="s">
        <v>356</v>
      </c>
      <c r="E34" s="11" t="s">
        <v>444</v>
      </c>
      <c r="F34" s="11" t="s">
        <v>348</v>
      </c>
      <c r="G34" s="24" t="s">
        <v>141</v>
      </c>
      <c r="H34" s="24" t="s">
        <v>78</v>
      </c>
      <c r="I34" s="12"/>
      <c r="J34" s="12"/>
      <c r="K34" s="30" t="str">
        <f>"250,0"</f>
        <v>250,0</v>
      </c>
      <c r="L34" s="12" t="str">
        <f>"161,3763"</f>
        <v>161,3763</v>
      </c>
      <c r="M34" s="11" t="s">
        <v>436</v>
      </c>
    </row>
    <row r="35" spans="1:13">
      <c r="B35" s="5" t="s">
        <v>176</v>
      </c>
    </row>
    <row r="38" spans="1:13" ht="18">
      <c r="B38" s="15" t="s">
        <v>151</v>
      </c>
      <c r="C38" s="15"/>
    </row>
    <row r="39" spans="1:13" ht="16">
      <c r="B39" s="16" t="s">
        <v>159</v>
      </c>
      <c r="C39" s="16"/>
    </row>
    <row r="40" spans="1:13" ht="14">
      <c r="B40" s="17"/>
      <c r="C40" s="18" t="s">
        <v>153</v>
      </c>
    </row>
    <row r="41" spans="1:13" ht="14">
      <c r="A41" s="1"/>
      <c r="B41" s="19" t="s">
        <v>154</v>
      </c>
      <c r="C41" s="19" t="s">
        <v>155</v>
      </c>
      <c r="D41" s="19" t="s">
        <v>430</v>
      </c>
      <c r="E41" s="19" t="s">
        <v>156</v>
      </c>
      <c r="F41" s="19" t="s">
        <v>157</v>
      </c>
    </row>
    <row r="42" spans="1:13">
      <c r="A42" s="6"/>
      <c r="B42" s="5" t="s">
        <v>301</v>
      </c>
      <c r="C42" s="5" t="s">
        <v>153</v>
      </c>
      <c r="D42" s="6" t="s">
        <v>158</v>
      </c>
      <c r="E42" s="6" t="s">
        <v>305</v>
      </c>
      <c r="F42" s="6" t="s">
        <v>323</v>
      </c>
    </row>
    <row r="43" spans="1:13">
      <c r="A43" s="6"/>
      <c r="B43" s="5" t="s">
        <v>339</v>
      </c>
      <c r="C43" s="5" t="s">
        <v>153</v>
      </c>
      <c r="D43" s="6" t="s">
        <v>160</v>
      </c>
      <c r="E43" s="6" t="s">
        <v>114</v>
      </c>
      <c r="F43" s="6" t="s">
        <v>357</v>
      </c>
    </row>
    <row r="44" spans="1:13">
      <c r="A44" s="6"/>
      <c r="B44" s="5" t="s">
        <v>343</v>
      </c>
      <c r="C44" s="5" t="s">
        <v>153</v>
      </c>
      <c r="D44" s="6" t="s">
        <v>160</v>
      </c>
      <c r="E44" s="6" t="s">
        <v>114</v>
      </c>
      <c r="F44" s="6" t="s">
        <v>358</v>
      </c>
    </row>
  </sheetData>
  <mergeCells count="19">
    <mergeCell ref="A33:J33"/>
    <mergeCell ref="B3:B4"/>
    <mergeCell ref="A8:J8"/>
    <mergeCell ref="A12:J12"/>
    <mergeCell ref="A15:J15"/>
    <mergeCell ref="A19:J19"/>
    <mergeCell ref="A22:J22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2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8.1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35" t="s">
        <v>427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435</v>
      </c>
      <c r="B3" s="48" t="s">
        <v>0</v>
      </c>
      <c r="C3" s="45" t="s">
        <v>5</v>
      </c>
      <c r="D3" s="45" t="s">
        <v>7</v>
      </c>
      <c r="E3" s="47" t="s">
        <v>8</v>
      </c>
      <c r="F3" s="47" t="s">
        <v>6</v>
      </c>
      <c r="G3" s="47" t="s">
        <v>283</v>
      </c>
      <c r="H3" s="47"/>
      <c r="I3" s="47"/>
      <c r="J3" s="47"/>
      <c r="K3" s="47" t="s">
        <v>173</v>
      </c>
      <c r="L3" s="47" t="s">
        <v>3</v>
      </c>
      <c r="M3" s="50" t="s">
        <v>2</v>
      </c>
    </row>
    <row r="4" spans="1:13" s="1" customFormat="1" ht="21" customHeight="1" thickBot="1">
      <c r="A4" s="44"/>
      <c r="B4" s="49"/>
      <c r="C4" s="46"/>
      <c r="D4" s="46"/>
      <c r="E4" s="46"/>
      <c r="F4" s="46"/>
      <c r="G4" s="4">
        <v>1</v>
      </c>
      <c r="H4" s="4">
        <v>2</v>
      </c>
      <c r="I4" s="4">
        <v>3</v>
      </c>
      <c r="J4" s="4" t="s">
        <v>4</v>
      </c>
      <c r="K4" s="46"/>
      <c r="L4" s="46"/>
      <c r="M4" s="51"/>
    </row>
    <row r="5" spans="1:13" ht="16">
      <c r="A5" s="52" t="s">
        <v>41</v>
      </c>
      <c r="B5" s="52"/>
      <c r="C5" s="53"/>
      <c r="D5" s="53"/>
      <c r="E5" s="53"/>
      <c r="F5" s="53"/>
      <c r="G5" s="53"/>
      <c r="H5" s="53"/>
      <c r="I5" s="53"/>
      <c r="J5" s="53"/>
    </row>
    <row r="6" spans="1:13">
      <c r="A6" s="8" t="s">
        <v>174</v>
      </c>
      <c r="B6" s="7" t="s">
        <v>284</v>
      </c>
      <c r="C6" s="7" t="s">
        <v>416</v>
      </c>
      <c r="D6" s="7" t="s">
        <v>285</v>
      </c>
      <c r="E6" s="7" t="s">
        <v>442</v>
      </c>
      <c r="F6" s="7" t="s">
        <v>386</v>
      </c>
      <c r="G6" s="20" t="s">
        <v>286</v>
      </c>
      <c r="H6" s="20" t="s">
        <v>103</v>
      </c>
      <c r="I6" s="20" t="s">
        <v>39</v>
      </c>
      <c r="J6" s="8"/>
      <c r="K6" s="8" t="str">
        <f>"112,5"</f>
        <v>112,5</v>
      </c>
      <c r="L6" s="8" t="str">
        <f>"117,7538"</f>
        <v>117,7538</v>
      </c>
      <c r="M6" s="7" t="s">
        <v>287</v>
      </c>
    </row>
    <row r="7" spans="1:13">
      <c r="A7" s="10" t="s">
        <v>174</v>
      </c>
      <c r="B7" s="9" t="s">
        <v>288</v>
      </c>
      <c r="C7" s="9" t="s">
        <v>289</v>
      </c>
      <c r="D7" s="9" t="s">
        <v>290</v>
      </c>
      <c r="E7" s="9" t="s">
        <v>440</v>
      </c>
      <c r="F7" s="9" t="s">
        <v>428</v>
      </c>
      <c r="G7" s="22" t="s">
        <v>45</v>
      </c>
      <c r="H7" s="23" t="s">
        <v>96</v>
      </c>
      <c r="I7" s="23" t="s">
        <v>96</v>
      </c>
      <c r="J7" s="10"/>
      <c r="K7" s="10" t="str">
        <f>"125,0"</f>
        <v>125,0</v>
      </c>
      <c r="L7" s="10" t="str">
        <f>"132,6625"</f>
        <v>132,6625</v>
      </c>
      <c r="M7" s="9" t="s">
        <v>436</v>
      </c>
    </row>
    <row r="8" spans="1:13">
      <c r="B8" s="5" t="s">
        <v>176</v>
      </c>
    </row>
    <row r="9" spans="1:13" ht="16">
      <c r="A9" s="54" t="s">
        <v>10</v>
      </c>
      <c r="B9" s="54"/>
      <c r="C9" s="55"/>
      <c r="D9" s="55"/>
      <c r="E9" s="55"/>
      <c r="F9" s="55"/>
      <c r="G9" s="55"/>
      <c r="H9" s="55"/>
      <c r="I9" s="55"/>
      <c r="J9" s="55"/>
    </row>
    <row r="10" spans="1:13">
      <c r="A10" s="12" t="s">
        <v>174</v>
      </c>
      <c r="B10" s="11" t="s">
        <v>291</v>
      </c>
      <c r="C10" s="11" t="s">
        <v>417</v>
      </c>
      <c r="D10" s="11" t="s">
        <v>292</v>
      </c>
      <c r="E10" s="11" t="s">
        <v>443</v>
      </c>
      <c r="F10" s="11" t="s">
        <v>385</v>
      </c>
      <c r="G10" s="25" t="s">
        <v>100</v>
      </c>
      <c r="H10" s="24" t="s">
        <v>100</v>
      </c>
      <c r="I10" s="24" t="s">
        <v>74</v>
      </c>
      <c r="J10" s="12"/>
      <c r="K10" s="12" t="str">
        <f>"150,0"</f>
        <v>150,0</v>
      </c>
      <c r="L10" s="12" t="str">
        <f>"158,0748"</f>
        <v>158,0748</v>
      </c>
      <c r="M10" s="11" t="s">
        <v>436</v>
      </c>
    </row>
    <row r="11" spans="1:13">
      <c r="B11" s="5" t="s">
        <v>176</v>
      </c>
    </row>
    <row r="12" spans="1:13" ht="16">
      <c r="A12" s="54" t="s">
        <v>41</v>
      </c>
      <c r="B12" s="54"/>
      <c r="C12" s="55"/>
      <c r="D12" s="55"/>
      <c r="E12" s="55"/>
      <c r="F12" s="55"/>
      <c r="G12" s="55"/>
      <c r="H12" s="55"/>
      <c r="I12" s="55"/>
      <c r="J12" s="55"/>
    </row>
    <row r="13" spans="1:13">
      <c r="A13" s="12" t="s">
        <v>174</v>
      </c>
      <c r="B13" s="11" t="s">
        <v>293</v>
      </c>
      <c r="C13" s="11" t="s">
        <v>294</v>
      </c>
      <c r="D13" s="11" t="s">
        <v>295</v>
      </c>
      <c r="E13" s="11" t="s">
        <v>446</v>
      </c>
      <c r="F13" s="11" t="s">
        <v>431</v>
      </c>
      <c r="G13" s="24" t="s">
        <v>206</v>
      </c>
      <c r="H13" s="24" t="s">
        <v>100</v>
      </c>
      <c r="I13" s="24" t="s">
        <v>264</v>
      </c>
      <c r="J13" s="12"/>
      <c r="K13" s="12" t="str">
        <f>"145,0"</f>
        <v>145,0</v>
      </c>
      <c r="L13" s="12" t="str">
        <f>"114,7095"</f>
        <v>114,7095</v>
      </c>
      <c r="M13" s="11" t="s">
        <v>296</v>
      </c>
    </row>
    <row r="14" spans="1:13">
      <c r="B14" s="5" t="s">
        <v>176</v>
      </c>
    </row>
    <row r="15" spans="1:13" ht="16">
      <c r="A15" s="54" t="s">
        <v>64</v>
      </c>
      <c r="B15" s="54"/>
      <c r="C15" s="55"/>
      <c r="D15" s="55"/>
      <c r="E15" s="55"/>
      <c r="F15" s="55"/>
      <c r="G15" s="55"/>
      <c r="H15" s="55"/>
      <c r="I15" s="55"/>
      <c r="J15" s="55"/>
    </row>
    <row r="16" spans="1:13">
      <c r="A16" s="12" t="s">
        <v>174</v>
      </c>
      <c r="B16" s="11" t="s">
        <v>71</v>
      </c>
      <c r="C16" s="11" t="s">
        <v>72</v>
      </c>
      <c r="D16" s="11" t="s">
        <v>73</v>
      </c>
      <c r="E16" s="11" t="s">
        <v>440</v>
      </c>
      <c r="F16" s="11" t="s">
        <v>386</v>
      </c>
      <c r="G16" s="24" t="s">
        <v>77</v>
      </c>
      <c r="H16" s="24" t="s">
        <v>78</v>
      </c>
      <c r="I16" s="25" t="s">
        <v>79</v>
      </c>
      <c r="J16" s="12"/>
      <c r="K16" s="12" t="str">
        <f>"250,0"</f>
        <v>250,0</v>
      </c>
      <c r="L16" s="12" t="str">
        <f>"168,8500"</f>
        <v>168,8500</v>
      </c>
      <c r="M16" s="11" t="s">
        <v>80</v>
      </c>
    </row>
    <row r="17" spans="1:13">
      <c r="B17" s="5" t="s">
        <v>176</v>
      </c>
    </row>
    <row r="18" spans="1:13" ht="16">
      <c r="A18" s="54" t="s">
        <v>23</v>
      </c>
      <c r="B18" s="54"/>
      <c r="C18" s="55"/>
      <c r="D18" s="55"/>
      <c r="E18" s="55"/>
      <c r="F18" s="55"/>
      <c r="G18" s="55"/>
      <c r="H18" s="55"/>
      <c r="I18" s="55"/>
      <c r="J18" s="55"/>
    </row>
    <row r="19" spans="1:13">
      <c r="A19" s="8" t="s">
        <v>174</v>
      </c>
      <c r="B19" s="7" t="s">
        <v>297</v>
      </c>
      <c r="C19" s="7" t="s">
        <v>390</v>
      </c>
      <c r="D19" s="7" t="s">
        <v>298</v>
      </c>
      <c r="E19" s="7" t="s">
        <v>442</v>
      </c>
      <c r="F19" s="7" t="s">
        <v>428</v>
      </c>
      <c r="G19" s="21" t="s">
        <v>141</v>
      </c>
      <c r="H19" s="20" t="s">
        <v>141</v>
      </c>
      <c r="I19" s="21" t="s">
        <v>78</v>
      </c>
      <c r="J19" s="8"/>
      <c r="K19" s="8" t="str">
        <f>"230,0"</f>
        <v>230,0</v>
      </c>
      <c r="L19" s="8" t="str">
        <f>"148,3730"</f>
        <v>148,3730</v>
      </c>
      <c r="M19" s="7" t="s">
        <v>40</v>
      </c>
    </row>
    <row r="20" spans="1:13">
      <c r="A20" s="14" t="s">
        <v>175</v>
      </c>
      <c r="B20" s="13" t="s">
        <v>299</v>
      </c>
      <c r="C20" s="13" t="s">
        <v>418</v>
      </c>
      <c r="D20" s="13" t="s">
        <v>300</v>
      </c>
      <c r="E20" s="13" t="s">
        <v>442</v>
      </c>
      <c r="F20" s="13" t="s">
        <v>428</v>
      </c>
      <c r="G20" s="26" t="s">
        <v>44</v>
      </c>
      <c r="H20" s="27" t="s">
        <v>100</v>
      </c>
      <c r="I20" s="26" t="s">
        <v>74</v>
      </c>
      <c r="J20" s="14"/>
      <c r="K20" s="14" t="str">
        <f>"150,0"</f>
        <v>150,0</v>
      </c>
      <c r="L20" s="14" t="str">
        <f>"98,4900"</f>
        <v>98,4900</v>
      </c>
      <c r="M20" s="13" t="s">
        <v>436</v>
      </c>
    </row>
    <row r="21" spans="1:13">
      <c r="A21" s="10" t="s">
        <v>174</v>
      </c>
      <c r="B21" s="9" t="s">
        <v>301</v>
      </c>
      <c r="C21" s="9" t="s">
        <v>302</v>
      </c>
      <c r="D21" s="9" t="s">
        <v>303</v>
      </c>
      <c r="E21" s="9" t="s">
        <v>440</v>
      </c>
      <c r="F21" s="9" t="s">
        <v>87</v>
      </c>
      <c r="G21" s="22" t="s">
        <v>78</v>
      </c>
      <c r="H21" s="22" t="s">
        <v>304</v>
      </c>
      <c r="I21" s="22" t="s">
        <v>305</v>
      </c>
      <c r="J21" s="10"/>
      <c r="K21" s="10" t="str">
        <f>"277,5"</f>
        <v>277,5</v>
      </c>
      <c r="L21" s="10" t="str">
        <f>"177,1560"</f>
        <v>177,1560</v>
      </c>
      <c r="M21" s="9" t="s">
        <v>436</v>
      </c>
    </row>
    <row r="22" spans="1:13">
      <c r="B22" s="5" t="s">
        <v>176</v>
      </c>
    </row>
    <row r="23" spans="1:13" ht="16">
      <c r="A23" s="54" t="s">
        <v>133</v>
      </c>
      <c r="B23" s="54"/>
      <c r="C23" s="55"/>
      <c r="D23" s="55"/>
      <c r="E23" s="55"/>
      <c r="F23" s="55"/>
      <c r="G23" s="55"/>
      <c r="H23" s="55"/>
      <c r="I23" s="55"/>
      <c r="J23" s="55"/>
    </row>
    <row r="24" spans="1:13">
      <c r="A24" s="12" t="s">
        <v>174</v>
      </c>
      <c r="B24" s="11" t="s">
        <v>306</v>
      </c>
      <c r="C24" s="11" t="s">
        <v>419</v>
      </c>
      <c r="D24" s="11" t="s">
        <v>307</v>
      </c>
      <c r="E24" s="11" t="s">
        <v>447</v>
      </c>
      <c r="F24" s="11" t="s">
        <v>428</v>
      </c>
      <c r="G24" s="24" t="s">
        <v>96</v>
      </c>
      <c r="H24" s="24" t="s">
        <v>74</v>
      </c>
      <c r="I24" s="24" t="s">
        <v>76</v>
      </c>
      <c r="J24" s="12"/>
      <c r="K24" s="12" t="str">
        <f>"160,0"</f>
        <v>160,0</v>
      </c>
      <c r="L24" s="12" t="str">
        <f>"131,0904"</f>
        <v>131,0904</v>
      </c>
      <c r="M24" s="11" t="s">
        <v>436</v>
      </c>
    </row>
    <row r="25" spans="1:13">
      <c r="B25" s="5" t="s">
        <v>176</v>
      </c>
    </row>
    <row r="26" spans="1:13" ht="16">
      <c r="A26" s="54" t="s">
        <v>142</v>
      </c>
      <c r="B26" s="54"/>
      <c r="C26" s="55"/>
      <c r="D26" s="55"/>
      <c r="E26" s="55"/>
      <c r="F26" s="55"/>
      <c r="G26" s="55"/>
      <c r="H26" s="55"/>
      <c r="I26" s="55"/>
      <c r="J26" s="55"/>
    </row>
    <row r="27" spans="1:13">
      <c r="A27" s="8" t="s">
        <v>174</v>
      </c>
      <c r="B27" s="7" t="s">
        <v>308</v>
      </c>
      <c r="C27" s="7" t="s">
        <v>309</v>
      </c>
      <c r="D27" s="7" t="s">
        <v>310</v>
      </c>
      <c r="E27" s="7" t="s">
        <v>440</v>
      </c>
      <c r="F27" s="7" t="s">
        <v>311</v>
      </c>
      <c r="G27" s="20" t="s">
        <v>312</v>
      </c>
      <c r="H27" s="20" t="s">
        <v>313</v>
      </c>
      <c r="I27" s="20" t="s">
        <v>314</v>
      </c>
      <c r="J27" s="8"/>
      <c r="K27" s="8" t="str">
        <f>"305,0"</f>
        <v>305,0</v>
      </c>
      <c r="L27" s="8" t="str">
        <f>"174,1245"</f>
        <v>174,1245</v>
      </c>
      <c r="M27" s="7" t="s">
        <v>373</v>
      </c>
    </row>
    <row r="28" spans="1:13">
      <c r="A28" s="10" t="s">
        <v>174</v>
      </c>
      <c r="B28" s="9" t="s">
        <v>315</v>
      </c>
      <c r="C28" s="9" t="s">
        <v>420</v>
      </c>
      <c r="D28" s="9" t="s">
        <v>316</v>
      </c>
      <c r="E28" s="9" t="s">
        <v>441</v>
      </c>
      <c r="F28" s="9" t="s">
        <v>428</v>
      </c>
      <c r="G28" s="22" t="s">
        <v>264</v>
      </c>
      <c r="H28" s="22" t="s">
        <v>76</v>
      </c>
      <c r="I28" s="22" t="s">
        <v>68</v>
      </c>
      <c r="J28" s="10"/>
      <c r="K28" s="10" t="str">
        <f>"165,0"</f>
        <v>165,0</v>
      </c>
      <c r="L28" s="10" t="str">
        <f>"155,9641"</f>
        <v>155,9641</v>
      </c>
      <c r="M28" s="9" t="s">
        <v>436</v>
      </c>
    </row>
    <row r="29" spans="1:13">
      <c r="B29" s="5" t="s">
        <v>176</v>
      </c>
    </row>
    <row r="30" spans="1:13" ht="16">
      <c r="A30" s="54" t="s">
        <v>145</v>
      </c>
      <c r="B30" s="54"/>
      <c r="C30" s="55"/>
      <c r="D30" s="55"/>
      <c r="E30" s="55"/>
      <c r="F30" s="55"/>
      <c r="G30" s="55"/>
      <c r="H30" s="55"/>
      <c r="I30" s="55"/>
      <c r="J30" s="55"/>
    </row>
    <row r="31" spans="1:13">
      <c r="A31" s="12" t="s">
        <v>174</v>
      </c>
      <c r="B31" s="11" t="s">
        <v>317</v>
      </c>
      <c r="C31" s="11" t="s">
        <v>318</v>
      </c>
      <c r="D31" s="11" t="s">
        <v>319</v>
      </c>
      <c r="E31" s="11" t="s">
        <v>440</v>
      </c>
      <c r="F31" s="11" t="s">
        <v>87</v>
      </c>
      <c r="G31" s="24" t="s">
        <v>320</v>
      </c>
      <c r="H31" s="24" t="s">
        <v>321</v>
      </c>
      <c r="I31" s="24" t="s">
        <v>322</v>
      </c>
      <c r="J31" s="12"/>
      <c r="K31" s="12" t="str">
        <f>"350,0"</f>
        <v>350,0</v>
      </c>
      <c r="L31" s="12" t="str">
        <f>"199,3950"</f>
        <v>199,3950</v>
      </c>
      <c r="M31" s="11" t="s">
        <v>436</v>
      </c>
    </row>
    <row r="32" spans="1:13">
      <c r="B32" s="5" t="s">
        <v>176</v>
      </c>
    </row>
  </sheetData>
  <mergeCells count="19">
    <mergeCell ref="A30:J30"/>
    <mergeCell ref="B3:B4"/>
    <mergeCell ref="A9:J9"/>
    <mergeCell ref="A12:J12"/>
    <mergeCell ref="A15:J15"/>
    <mergeCell ref="A18:J18"/>
    <mergeCell ref="A23:J23"/>
    <mergeCell ref="A26:J2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IPL Двоеборье без экип ДК</vt:lpstr>
      <vt:lpstr>IPL Двоеборье без экип</vt:lpstr>
      <vt:lpstr>IPL Жим без экипировки ДК</vt:lpstr>
      <vt:lpstr>IPL Жим без экипировки</vt:lpstr>
      <vt:lpstr>СПР Жим софт многопетельная</vt:lpstr>
      <vt:lpstr>IPL Тяга без экипировки ДК</vt:lpstr>
      <vt:lpstr>IPL Тяга без экипировки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2020-10-11T19:19:07Z</dcterms:modified>
</cp:coreProperties>
</file>