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2CC08AA4-9A60-9A4F-A00F-29D492312680}" xr6:coauthVersionLast="45" xr6:coauthVersionMax="45" xr10:uidLastSave="{00000000-0000-0000-0000-000000000000}"/>
  <bookViews>
    <workbookView xWindow="0" yWindow="460" windowWidth="25700" windowHeight="13380" tabRatio="852" firstSheet="1" activeTab="5" xr2:uid="{00000000-000D-0000-FFFF-FFFF00000000}"/>
  </bookViews>
  <sheets>
    <sheet name="ФЖД Любители двоеборье" sheetId="5" r:id="rId1"/>
    <sheet name="ФЖД Любители двоеборье 1_2" sheetId="8" r:id="rId2"/>
    <sheet name="ФЖД Любители жим максимум" sheetId="6" r:id="rId3"/>
    <sheet name="ФЖД Софт однопетельн.макс." sheetId="10" r:id="rId4"/>
    <sheet name="ФЖД Армейский жим макс." sheetId="12" r:id="rId5"/>
    <sheet name="ФЖД Тяговое двоеборье" sheetId="14" r:id="rId6"/>
  </sheets>
  <definedNames>
    <definedName name="_FilterDatabase" localSheetId="0" hidden="1">'ФЖД Любители двоеборье'!$A$1:$M$3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4" l="1"/>
  <c r="M29" i="14"/>
  <c r="N26" i="14"/>
  <c r="M26" i="14"/>
  <c r="N25" i="14"/>
  <c r="M25" i="14"/>
  <c r="N24" i="14"/>
  <c r="M24" i="14"/>
  <c r="N23" i="14"/>
  <c r="M23" i="14"/>
  <c r="M22" i="14"/>
  <c r="N19" i="14"/>
  <c r="M19" i="14"/>
  <c r="N18" i="14"/>
  <c r="M18" i="14"/>
  <c r="N15" i="14"/>
  <c r="M15" i="14"/>
  <c r="N14" i="14"/>
  <c r="M14" i="14"/>
  <c r="N13" i="14"/>
  <c r="M13" i="14"/>
  <c r="N10" i="14"/>
  <c r="M10" i="14"/>
  <c r="N9" i="14"/>
  <c r="M9" i="14"/>
  <c r="N6" i="14"/>
  <c r="M6" i="14"/>
  <c r="L10" i="12"/>
  <c r="K10" i="12"/>
  <c r="L9" i="12"/>
  <c r="K9" i="12"/>
  <c r="L6" i="12"/>
  <c r="K6" i="12"/>
  <c r="L6" i="10"/>
  <c r="K6" i="10"/>
  <c r="N22" i="8"/>
  <c r="M22" i="8"/>
  <c r="N19" i="8"/>
  <c r="M19" i="8"/>
  <c r="N18" i="8"/>
  <c r="M18" i="8"/>
  <c r="N17" i="8"/>
  <c r="M17" i="8"/>
  <c r="N16" i="8"/>
  <c r="M16" i="8"/>
  <c r="N15" i="8"/>
  <c r="M15" i="8"/>
  <c r="N12" i="8"/>
  <c r="M12" i="8"/>
  <c r="N11" i="8"/>
  <c r="M11" i="8"/>
  <c r="N10" i="8"/>
  <c r="M10" i="8"/>
  <c r="N7" i="8"/>
  <c r="M7" i="8"/>
  <c r="N6" i="8"/>
  <c r="M6" i="8"/>
  <c r="L59" i="6"/>
  <c r="K59" i="6"/>
  <c r="L58" i="6"/>
  <c r="K58" i="6"/>
  <c r="L55" i="6"/>
  <c r="K55" i="6"/>
  <c r="L54" i="6"/>
  <c r="K54" i="6"/>
  <c r="L53" i="6"/>
  <c r="K53" i="6"/>
  <c r="L50" i="6"/>
  <c r="K50" i="6"/>
  <c r="L49" i="6"/>
  <c r="K49" i="6"/>
  <c r="L46" i="6"/>
  <c r="K46" i="6"/>
  <c r="L45" i="6"/>
  <c r="K45" i="6"/>
  <c r="L44" i="6"/>
  <c r="K44" i="6"/>
  <c r="L43" i="6"/>
  <c r="K43" i="6"/>
  <c r="L40" i="6"/>
  <c r="K40" i="6"/>
  <c r="L39" i="6"/>
  <c r="K39" i="6"/>
  <c r="L38" i="6"/>
  <c r="K38" i="6"/>
  <c r="L37" i="6"/>
  <c r="K37" i="6"/>
  <c r="L34" i="6"/>
  <c r="K34" i="6"/>
  <c r="L33" i="6"/>
  <c r="K33" i="6"/>
  <c r="L32" i="6"/>
  <c r="K32" i="6"/>
  <c r="L31" i="6"/>
  <c r="K31" i="6"/>
  <c r="L30" i="6"/>
  <c r="K30" i="6"/>
  <c r="L29" i="6"/>
  <c r="K29" i="6"/>
  <c r="L28" i="6"/>
  <c r="K28" i="6"/>
  <c r="L27" i="6"/>
  <c r="K27" i="6"/>
  <c r="L26" i="6"/>
  <c r="K26" i="6"/>
  <c r="L25" i="6"/>
  <c r="K25" i="6"/>
  <c r="L24" i="6"/>
  <c r="K24" i="6"/>
  <c r="L21" i="6"/>
  <c r="K21" i="6"/>
  <c r="L20" i="6"/>
  <c r="K20" i="6"/>
  <c r="L19" i="6"/>
  <c r="K19" i="6"/>
  <c r="L18" i="6"/>
  <c r="K18" i="6"/>
  <c r="L17" i="6"/>
  <c r="K17" i="6"/>
  <c r="L16" i="6"/>
  <c r="K16" i="6"/>
  <c r="L15" i="6"/>
  <c r="K15" i="6"/>
  <c r="L12" i="6"/>
  <c r="K12" i="6"/>
  <c r="L9" i="6"/>
  <c r="K9" i="6"/>
  <c r="L8" i="6"/>
  <c r="K8" i="6"/>
  <c r="L7" i="6"/>
  <c r="K7" i="6"/>
  <c r="L6" i="6"/>
  <c r="K6" i="6"/>
  <c r="N23" i="5"/>
  <c r="M23" i="5"/>
  <c r="N22" i="5"/>
  <c r="M22" i="5"/>
  <c r="N19" i="5"/>
  <c r="M19" i="5"/>
  <c r="N18" i="5"/>
  <c r="M18" i="5"/>
  <c r="N17" i="5"/>
  <c r="M17" i="5"/>
  <c r="N16" i="5"/>
  <c r="M16" i="5"/>
  <c r="N15" i="5"/>
  <c r="M15" i="5"/>
  <c r="N12" i="5"/>
  <c r="M12" i="5"/>
  <c r="N11" i="5"/>
  <c r="M11" i="5"/>
  <c r="N10" i="5"/>
  <c r="M10" i="5"/>
  <c r="N7" i="5"/>
  <c r="M7" i="5"/>
  <c r="N6" i="5"/>
  <c r="M6" i="5"/>
</calcChain>
</file>

<file path=xl/sharedStrings.xml><?xml version="1.0" encoding="utf-8"?>
<sst xmlns="http://schemas.openxmlformats.org/spreadsheetml/2006/main" count="969" uniqueCount="350">
  <si>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</si>
  <si>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</si>
  <si>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</si>
  <si>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</si>
  <si>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</si>
  <si>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</si>
  <si>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</si>
  <si>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</si>
  <si>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</si>
  <si>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Жим лёжа</t>
  </si>
  <si>
    <t>ВЕСОВАЯ КАТЕГОРИЯ   80</t>
  </si>
  <si>
    <t>Шаров Николай</t>
  </si>
  <si>
    <t>Открытая (08.08.1993)/28</t>
  </si>
  <si>
    <t>78,70</t>
  </si>
  <si>
    <t xml:space="preserve">Серпухов/Московская область </t>
  </si>
  <si>
    <t>130,0</t>
  </si>
  <si>
    <t>135,0</t>
  </si>
  <si>
    <t>80,0</t>
  </si>
  <si>
    <t>Чугунов Максим</t>
  </si>
  <si>
    <t>Открытая (23.01.1977)/45</t>
  </si>
  <si>
    <t>79,10</t>
  </si>
  <si>
    <t xml:space="preserve">Реутов/Московская область </t>
  </si>
  <si>
    <t>120,0</t>
  </si>
  <si>
    <t>125,0</t>
  </si>
  <si>
    <t>ВЕСОВАЯ КАТЕГОРИЯ   90</t>
  </si>
  <si>
    <t>Смирнов Иван</t>
  </si>
  <si>
    <t>Открытая (07.07.1984)/37</t>
  </si>
  <si>
    <t>89,00</t>
  </si>
  <si>
    <t xml:space="preserve">Грязовец/Вологодская область </t>
  </si>
  <si>
    <t>150,0</t>
  </si>
  <si>
    <t>160,0</t>
  </si>
  <si>
    <t>170,0</t>
  </si>
  <si>
    <t>90,0</t>
  </si>
  <si>
    <t>Пахомов Анатолий</t>
  </si>
  <si>
    <t>Открытая (07.08.1993)/28</t>
  </si>
  <si>
    <t>85,70</t>
  </si>
  <si>
    <t xml:space="preserve">Вороново/Москва </t>
  </si>
  <si>
    <t>Липилин Владимир</t>
  </si>
  <si>
    <t>Открытая (14.01.1990)/32</t>
  </si>
  <si>
    <t>84,60</t>
  </si>
  <si>
    <t xml:space="preserve">Москва </t>
  </si>
  <si>
    <t>140,0</t>
  </si>
  <si>
    <t>ВЕСОВАЯ КАТЕГОРИЯ   100</t>
  </si>
  <si>
    <t>Шевяков Денис</t>
  </si>
  <si>
    <t>Открытая (15.04.1983)/39</t>
  </si>
  <si>
    <t>93,80</t>
  </si>
  <si>
    <t>175,0</t>
  </si>
  <si>
    <t>180,0</t>
  </si>
  <si>
    <t>100,0</t>
  </si>
  <si>
    <t>Филимонов Дмитрий</t>
  </si>
  <si>
    <t>Открытая (13.05.1995)/26</t>
  </si>
  <si>
    <t>96,80</t>
  </si>
  <si>
    <t xml:space="preserve">Кашира/Московская область </t>
  </si>
  <si>
    <t>30,0</t>
  </si>
  <si>
    <t>Брюханов Игорь</t>
  </si>
  <si>
    <t>Открытая (17.06.1969)/52</t>
  </si>
  <si>
    <t>98,30</t>
  </si>
  <si>
    <t xml:space="preserve">Чехов/Московская область </t>
  </si>
  <si>
    <t>165,0</t>
  </si>
  <si>
    <t>Остапенко Кирилл</t>
  </si>
  <si>
    <t>96,20</t>
  </si>
  <si>
    <t xml:space="preserve">Санкт-Петербург </t>
  </si>
  <si>
    <t>ВЕСОВАЯ КАТЕГОРИЯ   110</t>
  </si>
  <si>
    <t>Иванов Илья</t>
  </si>
  <si>
    <t>Открытая (12.07.1985)/36</t>
  </si>
  <si>
    <t>104,40</t>
  </si>
  <si>
    <t xml:space="preserve">Дзержинский/Московская область </t>
  </si>
  <si>
    <t>110,0</t>
  </si>
  <si>
    <t>Кислов Павел</t>
  </si>
  <si>
    <t>Открытая (26.05.1983)/38</t>
  </si>
  <si>
    <t>108,90</t>
  </si>
  <si>
    <t>167,5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</si>
  <si>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</si>
  <si>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</si>
  <si>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</si>
  <si>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</si>
  <si>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</si>
  <si>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</si>
  <si>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Wilks /Залуцкий</t>
  </si>
  <si>
    <t>100</t>
  </si>
  <si>
    <t>90</t>
  </si>
  <si>
    <t>1</t>
  </si>
  <si>
    <t>2</t>
  </si>
  <si>
    <t/>
  </si>
  <si>
    <t>3</t>
  </si>
  <si>
    <t>ВЕСОВАЯ КАТЕГОРИЯ   60</t>
  </si>
  <si>
    <t>Солод Анна</t>
  </si>
  <si>
    <t>Юниорки (11.08.2000)/21</t>
  </si>
  <si>
    <t>57,70</t>
  </si>
  <si>
    <t xml:space="preserve">Подольск/Московская область </t>
  </si>
  <si>
    <t>37,5</t>
  </si>
  <si>
    <t>40,0</t>
  </si>
  <si>
    <t>42,5</t>
  </si>
  <si>
    <t>Голосова Мария</t>
  </si>
  <si>
    <t>Открытая (01.02.1989)/33</t>
  </si>
  <si>
    <t>58,30</t>
  </si>
  <si>
    <t>45,0</t>
  </si>
  <si>
    <t>50,0</t>
  </si>
  <si>
    <t>55,0</t>
  </si>
  <si>
    <t>Казакова Екатерина</t>
  </si>
  <si>
    <t>Открытая (19.09.1993)/28</t>
  </si>
  <si>
    <t>58,20</t>
  </si>
  <si>
    <t xml:space="preserve">Тверь/Тверская область </t>
  </si>
  <si>
    <t>Кореневская Ирина</t>
  </si>
  <si>
    <t>Открытая (10.04.1986)/36</t>
  </si>
  <si>
    <t>50,80</t>
  </si>
  <si>
    <t>ВЕСОВАЯ КАТЕГОРИЯ   70</t>
  </si>
  <si>
    <t>Морозов Алексей</t>
  </si>
  <si>
    <t>66,80</t>
  </si>
  <si>
    <t>117,5</t>
  </si>
  <si>
    <t>122,5</t>
  </si>
  <si>
    <t>Удалов Никита</t>
  </si>
  <si>
    <t>Юноши 14-17 (13.01.2007)/15</t>
  </si>
  <si>
    <t>72,50</t>
  </si>
  <si>
    <t>70,0</t>
  </si>
  <si>
    <t>75,0</t>
  </si>
  <si>
    <t>77,5</t>
  </si>
  <si>
    <t>Сыздыков Никита</t>
  </si>
  <si>
    <t>Юниоры (06.02.2002)/20</t>
  </si>
  <si>
    <t>77,10</t>
  </si>
  <si>
    <t xml:space="preserve">Балашиха/Московская область </t>
  </si>
  <si>
    <t>142,5</t>
  </si>
  <si>
    <t>Табаров Вайсиддин</t>
  </si>
  <si>
    <t>Юниоры (23.09.1999)/22</t>
  </si>
  <si>
    <t>78,90</t>
  </si>
  <si>
    <t>105,0</t>
  </si>
  <si>
    <t>Кузнецов Максим</t>
  </si>
  <si>
    <t>Юниоры (21.06.2001)/20</t>
  </si>
  <si>
    <t>80,00</t>
  </si>
  <si>
    <t>Игошин Виталий</t>
  </si>
  <si>
    <t>Открытая (08.02.1991)/31</t>
  </si>
  <si>
    <t xml:space="preserve">Жуковский/Московская область </t>
  </si>
  <si>
    <t>127,5</t>
  </si>
  <si>
    <t>Открытая (23.09.1999)/22</t>
  </si>
  <si>
    <t>Шарычев Роман</t>
  </si>
  <si>
    <t>Юноши 14-17 (26.03.2006)/16</t>
  </si>
  <si>
    <t>81,70</t>
  </si>
  <si>
    <t>82,5</t>
  </si>
  <si>
    <t>85,0</t>
  </si>
  <si>
    <t>Хусаинов Сергей</t>
  </si>
  <si>
    <t>Юниоры (02.03.2002)/20</t>
  </si>
  <si>
    <t>81,20</t>
  </si>
  <si>
    <t xml:space="preserve">Тула/Тульская область </t>
  </si>
  <si>
    <t>Шилов Владислав</t>
  </si>
  <si>
    <t>Открытая (19.04.1994)/27</t>
  </si>
  <si>
    <t>87,30</t>
  </si>
  <si>
    <t xml:space="preserve">Алексин/Тульская область </t>
  </si>
  <si>
    <t>155,0</t>
  </si>
  <si>
    <t>Капитан Кирилл</t>
  </si>
  <si>
    <t>Открытая (11.03.1984)/38</t>
  </si>
  <si>
    <t>89,80</t>
  </si>
  <si>
    <t>132,5</t>
  </si>
  <si>
    <t>137,5</t>
  </si>
  <si>
    <t>Реверюк Артем</t>
  </si>
  <si>
    <t>Открытая (06.07.1992)/29</t>
  </si>
  <si>
    <t>86,50</t>
  </si>
  <si>
    <t>Иванов Максим</t>
  </si>
  <si>
    <t>Открытая (24.12.1986)/35</t>
  </si>
  <si>
    <t>80,70</t>
  </si>
  <si>
    <t xml:space="preserve">Анапа/Краснодарский край </t>
  </si>
  <si>
    <t>115,0</t>
  </si>
  <si>
    <t>Орлов Роман</t>
  </si>
  <si>
    <t>Открытая (16.02.1997)/25</t>
  </si>
  <si>
    <t>85,50</t>
  </si>
  <si>
    <t>95,0</t>
  </si>
  <si>
    <t>102,5</t>
  </si>
  <si>
    <t>Юсупов Марат</t>
  </si>
  <si>
    <t>85,00</t>
  </si>
  <si>
    <t>Соколов Сергей</t>
  </si>
  <si>
    <t>Мастера 70+ (07.09.1950)/71</t>
  </si>
  <si>
    <t>88,20</t>
  </si>
  <si>
    <t xml:space="preserve">Раменское/Московская область </t>
  </si>
  <si>
    <t>Родионов Евгений</t>
  </si>
  <si>
    <t>Открытая (02.10.1985)/36</t>
  </si>
  <si>
    <t>96,30</t>
  </si>
  <si>
    <t>145,0</t>
  </si>
  <si>
    <t>152,5</t>
  </si>
  <si>
    <t>Чиричкин Андрей</t>
  </si>
  <si>
    <t>Открытая (23.01.1984)/38</t>
  </si>
  <si>
    <t>91,90</t>
  </si>
  <si>
    <t>Самбур Дмитрий</t>
  </si>
  <si>
    <t>Открытая (02.11.1982)/39</t>
  </si>
  <si>
    <t>106,00</t>
  </si>
  <si>
    <t>Романовский Александр</t>
  </si>
  <si>
    <t>Открытая (20.04.1994)/27</t>
  </si>
  <si>
    <t>106,20</t>
  </si>
  <si>
    <t>Тимошенко Евгений</t>
  </si>
  <si>
    <t>Открытая (08.08.1982)/39</t>
  </si>
  <si>
    <t>109,20</t>
  </si>
  <si>
    <t xml:space="preserve">Лосино-Петровский/Московская область </t>
  </si>
  <si>
    <t>166,5</t>
  </si>
  <si>
    <t>ВЕСОВАЯ КАТЕГОРИЯ   120</t>
  </si>
  <si>
    <t>Макаренко Алексей</t>
  </si>
  <si>
    <t>Открытая (22.02.1981)/41</t>
  </si>
  <si>
    <t>114,80</t>
  </si>
  <si>
    <t>Екимченков Виталий</t>
  </si>
  <si>
    <t>116,40</t>
  </si>
  <si>
    <t>ВЕСОВАЯ КАТЕГОРИЯ   130</t>
  </si>
  <si>
    <t>Никитин Серафим</t>
  </si>
  <si>
    <t>Юноши 14-17 (29.09.2005)/16</t>
  </si>
  <si>
    <t>120,50</t>
  </si>
  <si>
    <t>Полетаев Владимир</t>
  </si>
  <si>
    <t>Открытая (01.01.1988)/34</t>
  </si>
  <si>
    <t>122,00</t>
  </si>
  <si>
    <t xml:space="preserve">Александров/Владимирская область </t>
  </si>
  <si>
    <t>Лимонов Андрей</t>
  </si>
  <si>
    <t>Открытая (26.03.1984)/38</t>
  </si>
  <si>
    <t>122,20</t>
  </si>
  <si>
    <t>ВЕСОВАЯ КАТЕГОРИЯ   130+</t>
  </si>
  <si>
    <t>Щегляев Алексадр</t>
  </si>
  <si>
    <t>Юноши 14-17 (23.04.2006)/15</t>
  </si>
  <si>
    <t>159,70</t>
  </si>
  <si>
    <t>147,5</t>
  </si>
  <si>
    <t>Бебенин Максим</t>
  </si>
  <si>
    <t>Открытая (25.09.1991)/30</t>
  </si>
  <si>
    <t>135,40</t>
  </si>
  <si>
    <t xml:space="preserve">Результат </t>
  </si>
  <si>
    <t>112,6260</t>
  </si>
  <si>
    <t>110</t>
  </si>
  <si>
    <t>107,2080</t>
  </si>
  <si>
    <t>104,8730</t>
  </si>
  <si>
    <t>70</t>
  </si>
  <si>
    <t>Результат</t>
  </si>
  <si>
    <t>4</t>
  </si>
  <si>
    <t>5</t>
  </si>
  <si>
    <t>6</t>
  </si>
  <si>
    <t>7</t>
  </si>
  <si>
    <t>Сатанин Александр</t>
  </si>
  <si>
    <t>Юноши 14-17 (24.10.2008)/13</t>
  </si>
  <si>
    <t>59,00</t>
  </si>
  <si>
    <t>52,5</t>
  </si>
  <si>
    <t>35,0</t>
  </si>
  <si>
    <t>Перевозчиков Тимофей</t>
  </si>
  <si>
    <t>Юноши 14-17 (29.03.2009)/13</t>
  </si>
  <si>
    <t>60,00</t>
  </si>
  <si>
    <t>Осташевич Владимир</t>
  </si>
  <si>
    <t>Юноши 14-17 (22.10.2005)/16</t>
  </si>
  <si>
    <t>64,70</t>
  </si>
  <si>
    <t>60,0</t>
  </si>
  <si>
    <t>65,0</t>
  </si>
  <si>
    <t>Барышников Никита</t>
  </si>
  <si>
    <t>Юноши 14-17 (08.09.2006)/15</t>
  </si>
  <si>
    <t>70,00</t>
  </si>
  <si>
    <t>Сункин Петр</t>
  </si>
  <si>
    <t>Юноши 14-17 (16.08.2007)/14</t>
  </si>
  <si>
    <t>67,30</t>
  </si>
  <si>
    <t>Сагайдачный Тимофей</t>
  </si>
  <si>
    <t>Юноши 14-17 (03.10.2006)/15</t>
  </si>
  <si>
    <t>86,40</t>
  </si>
  <si>
    <t>112,5</t>
  </si>
  <si>
    <t>Сункин Кирилл</t>
  </si>
  <si>
    <t>Юноши 14-17 (18.11.2005)/16</t>
  </si>
  <si>
    <t>88,90</t>
  </si>
  <si>
    <t>Васильев Дмитрий</t>
  </si>
  <si>
    <t>Открытая (09.06.1997)/24</t>
  </si>
  <si>
    <t>88,10</t>
  </si>
  <si>
    <t>Гавриленко Евгений</t>
  </si>
  <si>
    <t>Открытая (11.06.1978)/43</t>
  </si>
  <si>
    <t xml:space="preserve">Пушкино/Московская область </t>
  </si>
  <si>
    <t>Ченский Егор</t>
  </si>
  <si>
    <t>Юноши 14-17 (27.12.2005)/16</t>
  </si>
  <si>
    <t>99,00</t>
  </si>
  <si>
    <t>Белоусов Игорь</t>
  </si>
  <si>
    <t>Открытая (09.07.1977)/44</t>
  </si>
  <si>
    <t>96,70</t>
  </si>
  <si>
    <t>185,0</t>
  </si>
  <si>
    <t>Жим стоя</t>
  </si>
  <si>
    <t>Фомин Павел</t>
  </si>
  <si>
    <t>Открытая (16.05.1979)/42</t>
  </si>
  <si>
    <t>99,70</t>
  </si>
  <si>
    <t>87,5</t>
  </si>
  <si>
    <t>92,5</t>
  </si>
  <si>
    <t>97,5</t>
  </si>
  <si>
    <t>Баранов Александр</t>
  </si>
  <si>
    <t>Открытая (15.01.1986)/36</t>
  </si>
  <si>
    <t>114,30</t>
  </si>
  <si>
    <t>107,5</t>
  </si>
  <si>
    <t>Трофимчук Ирина</t>
  </si>
  <si>
    <t>Открытая (15.03.1988)/34</t>
  </si>
  <si>
    <t>64,50</t>
  </si>
  <si>
    <t>88,0</t>
  </si>
  <si>
    <t>Иванов Роман</t>
  </si>
  <si>
    <t>Открытая (06.05.1992)/29</t>
  </si>
  <si>
    <t>79,90</t>
  </si>
  <si>
    <t xml:space="preserve">Дмитров/Московская область </t>
  </si>
  <si>
    <t>187,5</t>
  </si>
  <si>
    <t>195,0</t>
  </si>
  <si>
    <t>Сухинин Владимир</t>
  </si>
  <si>
    <t>Мастера 70+ (25.04.1951)/70</t>
  </si>
  <si>
    <t>73,00</t>
  </si>
  <si>
    <t>89,90</t>
  </si>
  <si>
    <t>172,5</t>
  </si>
  <si>
    <t>Грачев Александр</t>
  </si>
  <si>
    <t>Юноши 14-17 (25.02.2006)/16</t>
  </si>
  <si>
    <t>84,80</t>
  </si>
  <si>
    <t>Леонтьев Ярослав</t>
  </si>
  <si>
    <t>Юниоры (29.05.1999)/22</t>
  </si>
  <si>
    <t>89,30</t>
  </si>
  <si>
    <t>235,0</t>
  </si>
  <si>
    <t>250,0</t>
  </si>
  <si>
    <t>Голдин Сергей</t>
  </si>
  <si>
    <t>Открытая (25.04.1987)/34</t>
  </si>
  <si>
    <t>83,70</t>
  </si>
  <si>
    <t>190,0</t>
  </si>
  <si>
    <t>205,0</t>
  </si>
  <si>
    <t>215,0</t>
  </si>
  <si>
    <t>8922,7587</t>
  </si>
  <si>
    <t>8503,7090</t>
  </si>
  <si>
    <t>6509,1389</t>
  </si>
  <si>
    <t>Тяга</t>
  </si>
  <si>
    <t>Юноши</t>
  </si>
  <si>
    <t>Мастера 40-44 (16.09.1979)/42</t>
  </si>
  <si>
    <t>Мастера 40-44 (11.06.1978)/43</t>
  </si>
  <si>
    <t>Мастера 40-44 (19.10.1977)/44</t>
  </si>
  <si>
    <t>Мастера 40-44 (15.01.1982)/40</t>
  </si>
  <si>
    <t>Мастера 45-49 (02.12.1976)/45</t>
  </si>
  <si>
    <t>Мастера 50-54 (17.06.1969)/52</t>
  </si>
  <si>
    <t>Открытый турнир «Стальная Москва V»
ФЖД Любители двоеборье
Подольск/Московская область, 16 апреля 2022 года</t>
  </si>
  <si>
    <t>Открытый турнир «Стальная Москва V»
ФЖД Любители двоеборье 1/2 веса
Подольск/Московская область, 16 апреля 2022 года</t>
  </si>
  <si>
    <t>Открытый турнир «Стальная Москва V»
ФЖД Любители жим на максимум
Подольск/Московская область, 16 апреля 2022 года</t>
  </si>
  <si>
    <t>Открытый турнир «Стальная Москва V»
ФЖД Софт экипировка однопетельная жим на максимум
Подольск/Московская область, 16 апреля 2022 года</t>
  </si>
  <si>
    <t>Открытый турнир «Стальная Москва V»
ФЖД Армейский жим на максимум
Подольск/Московская область, 16 апреля 2022 года</t>
  </si>
  <si>
    <t xml:space="preserve">Дедов О. </t>
  </si>
  <si>
    <t xml:space="preserve">Самостоятельно </t>
  </si>
  <si>
    <t>Многоповторный жим</t>
  </si>
  <si>
    <t xml:space="preserve">Куприянов Е. </t>
  </si>
  <si>
    <t>Весовая категория</t>
  </si>
  <si>
    <t xml:space="preserve">Кореневский Р. </t>
  </si>
  <si>
    <t xml:space="preserve">Щепина-Нойманн Ю. </t>
  </si>
  <si>
    <t>Самостоятельно</t>
  </si>
  <si>
    <t xml:space="preserve">Шилов В. </t>
  </si>
  <si>
    <t xml:space="preserve">Белоусов И. </t>
  </si>
  <si>
    <t xml:space="preserve">Мельников А. </t>
  </si>
  <si>
    <t xml:space="preserve">Крылов В. </t>
  </si>
  <si>
    <t>Многоповторная тяга</t>
  </si>
  <si>
    <t>212,0</t>
  </si>
  <si>
    <t>206,0</t>
  </si>
  <si>
    <t xml:space="preserve">Булатов А. </t>
  </si>
  <si>
    <t xml:space="preserve">Сухинин В. </t>
  </si>
  <si>
    <t xml:space="preserve">Горбунов А. </t>
  </si>
  <si>
    <t>№</t>
  </si>
  <si>
    <t xml:space="preserve">
Дата рождения/Возраст</t>
  </si>
  <si>
    <t>Возрастная группа</t>
  </si>
  <si>
    <t>O</t>
  </si>
  <si>
    <t>M1</t>
  </si>
  <si>
    <t>M3</t>
  </si>
  <si>
    <t>T</t>
  </si>
  <si>
    <t>J</t>
  </si>
  <si>
    <t>M2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</si>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</sst>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O24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5" bestFit="1" customWidth="1"/>
    <col min="2" max="2" width="21.5" style="5" customWidth="1"/>
    <col min="3" max="3" width="28.6640625" style="5" bestFit="1" customWidth="1"/>
    <col min="4" max="4" width="20.83203125" style="5" bestFit="1" customWidth="1"/>
    <col min="5" max="5" width="15.1640625" style="5" bestFit="1" customWidth="1"/>
    <col min="6" max="6" width="31.5" style="5" bestFit="1" customWidth="1"/>
    <col min="7" max="9" width="5.5" style="6" customWidth="1"/>
    <col min="10" max="10" width="4.5" style="6" customWidth="1"/>
    <col min="11" max="11" width="14.1640625" style="6" customWidth="1"/>
    <col min="12" max="12" width="11.33203125" style="31" customWidth="1"/>
    <col min="13" max="13" width="10.6640625" style="6" customWidth="1"/>
    <col min="14" max="14" width="9.5" style="6" bestFit="1" customWidth="1"/>
    <col min="15" max="15" width="20" style="5" customWidth="1"/>
    <col min="16" max="16384" width="9.1640625" style="3"/>
  </cols>
  <sheetData>
    <row r="1" spans="1:15" s="2" customFormat="1" ht="29" customHeight="1">
      <c r="A1" s="42" t="s">
        <v>317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1:15" s="1" customFormat="1" ht="12.75" customHeight="1">
      <c r="A3" s="50" t="s">
        <v>340</v>
      </c>
      <c r="B3" s="38" t="s">
        <v>0</v>
      </c>
      <c r="C3" s="52" t="s">
        <v>341</v>
      </c>
      <c r="D3" s="52" t="s">
        <v>8</v>
      </c>
      <c r="E3" s="40" t="s">
        <v>342</v>
      </c>
      <c r="F3" s="40" t="s">
        <v>5</v>
      </c>
      <c r="G3" s="40" t="s">
        <v>9</v>
      </c>
      <c r="H3" s="40"/>
      <c r="I3" s="40"/>
      <c r="J3" s="40"/>
      <c r="K3" s="40" t="s">
        <v>324</v>
      </c>
      <c r="L3" s="40"/>
      <c r="M3" s="40" t="s">
        <v>1</v>
      </c>
      <c r="N3" s="40" t="s">
        <v>3</v>
      </c>
      <c r="O3" s="53" t="s">
        <v>2</v>
      </c>
    </row>
    <row r="4" spans="1:15" s="1" customFormat="1" ht="21" customHeight="1" thickBot="1">
      <c r="A4" s="51"/>
      <c r="B4" s="39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28" t="s">
        <v>7</v>
      </c>
      <c r="M4" s="41"/>
      <c r="N4" s="41"/>
      <c r="O4" s="54"/>
    </row>
    <row r="5" spans="1:15" ht="16">
      <c r="A5" s="34" t="s">
        <v>10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5">
      <c r="A6" s="8" t="s">
        <v>81</v>
      </c>
      <c r="B6" s="7" t="s">
        <v>11</v>
      </c>
      <c r="C6" s="7" t="s">
        <v>12</v>
      </c>
      <c r="D6" s="7" t="s">
        <v>13</v>
      </c>
      <c r="E6" s="7" t="s">
        <v>343</v>
      </c>
      <c r="F6" s="7" t="s">
        <v>14</v>
      </c>
      <c r="G6" s="19" t="s">
        <v>15</v>
      </c>
      <c r="H6" s="20" t="s">
        <v>16</v>
      </c>
      <c r="I6" s="20" t="s">
        <v>16</v>
      </c>
      <c r="J6" s="8"/>
      <c r="K6" s="8" t="s">
        <v>17</v>
      </c>
      <c r="L6" s="29">
        <v>24</v>
      </c>
      <c r="M6" s="8" t="str">
        <f>"154,0"</f>
        <v>154,0</v>
      </c>
      <c r="N6" s="8" t="str">
        <f>"5941,4186"</f>
        <v>5941,4186</v>
      </c>
      <c r="O6" s="7"/>
    </row>
    <row r="7" spans="1:15">
      <c r="A7" s="10" t="s">
        <v>82</v>
      </c>
      <c r="B7" s="9" t="s">
        <v>18</v>
      </c>
      <c r="C7" s="9" t="s">
        <v>19</v>
      </c>
      <c r="D7" s="9" t="s">
        <v>20</v>
      </c>
      <c r="E7" s="9" t="s">
        <v>343</v>
      </c>
      <c r="F7" s="9" t="s">
        <v>21</v>
      </c>
      <c r="G7" s="21" t="s">
        <v>22</v>
      </c>
      <c r="H7" s="22" t="s">
        <v>23</v>
      </c>
      <c r="I7" s="22" t="s">
        <v>23</v>
      </c>
      <c r="J7" s="10"/>
      <c r="K7" s="10" t="s">
        <v>17</v>
      </c>
      <c r="L7" s="30">
        <v>24</v>
      </c>
      <c r="M7" s="10" t="str">
        <f>"144,0"</f>
        <v>144,0</v>
      </c>
      <c r="N7" s="10" t="str">
        <f>"5577,8113"</f>
        <v>5577,8113</v>
      </c>
      <c r="O7" s="9"/>
    </row>
    <row r="8" spans="1:15">
      <c r="B8" s="5" t="s">
        <v>83</v>
      </c>
    </row>
    <row r="9" spans="1:15" ht="16">
      <c r="A9" s="36" t="s">
        <v>24</v>
      </c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5">
      <c r="A10" s="8" t="s">
        <v>81</v>
      </c>
      <c r="B10" s="7" t="s">
        <v>25</v>
      </c>
      <c r="C10" s="7" t="s">
        <v>26</v>
      </c>
      <c r="D10" s="7" t="s">
        <v>27</v>
      </c>
      <c r="E10" s="7" t="s">
        <v>343</v>
      </c>
      <c r="F10" s="7" t="s">
        <v>28</v>
      </c>
      <c r="G10" s="19" t="s">
        <v>29</v>
      </c>
      <c r="H10" s="19" t="s">
        <v>30</v>
      </c>
      <c r="I10" s="19" t="s">
        <v>31</v>
      </c>
      <c r="J10" s="8"/>
      <c r="K10" s="8" t="s">
        <v>32</v>
      </c>
      <c r="L10" s="29">
        <v>28</v>
      </c>
      <c r="M10" s="8" t="str">
        <f>"198,0"</f>
        <v>198,0</v>
      </c>
      <c r="N10" s="8" t="str">
        <f>"7318,6555"</f>
        <v>7318,6555</v>
      </c>
      <c r="O10" s="7"/>
    </row>
    <row r="11" spans="1:15">
      <c r="A11" s="12" t="s">
        <v>82</v>
      </c>
      <c r="B11" s="11" t="s">
        <v>33</v>
      </c>
      <c r="C11" s="11" t="s">
        <v>34</v>
      </c>
      <c r="D11" s="11" t="s">
        <v>35</v>
      </c>
      <c r="E11" s="11" t="s">
        <v>343</v>
      </c>
      <c r="F11" s="11" t="s">
        <v>36</v>
      </c>
      <c r="G11" s="23" t="s">
        <v>22</v>
      </c>
      <c r="H11" s="23" t="s">
        <v>15</v>
      </c>
      <c r="I11" s="24" t="s">
        <v>16</v>
      </c>
      <c r="J11" s="12"/>
      <c r="K11" s="12" t="s">
        <v>32</v>
      </c>
      <c r="L11" s="32">
        <v>21</v>
      </c>
      <c r="M11" s="12" t="str">
        <f>"151,0"</f>
        <v>151,0</v>
      </c>
      <c r="N11" s="12" t="str">
        <f>"5683,7447"</f>
        <v>5683,7447</v>
      </c>
      <c r="O11" s="11"/>
    </row>
    <row r="12" spans="1:15">
      <c r="A12" s="10" t="s">
        <v>84</v>
      </c>
      <c r="B12" s="9" t="s">
        <v>37</v>
      </c>
      <c r="C12" s="9" t="s">
        <v>38</v>
      </c>
      <c r="D12" s="9" t="s">
        <v>39</v>
      </c>
      <c r="E12" s="9" t="s">
        <v>343</v>
      </c>
      <c r="F12" s="9" t="s">
        <v>40</v>
      </c>
      <c r="G12" s="21" t="s">
        <v>22</v>
      </c>
      <c r="H12" s="21" t="s">
        <v>15</v>
      </c>
      <c r="I12" s="22" t="s">
        <v>41</v>
      </c>
      <c r="J12" s="10"/>
      <c r="K12" s="10" t="s">
        <v>32</v>
      </c>
      <c r="L12" s="30">
        <v>20</v>
      </c>
      <c r="M12" s="10" t="str">
        <f>"150,0"</f>
        <v>150,0</v>
      </c>
      <c r="N12" s="10" t="str">
        <f>"5657,0569"</f>
        <v>5657,0569</v>
      </c>
      <c r="O12" s="9"/>
    </row>
    <row r="13" spans="1:15">
      <c r="B13" s="5" t="s">
        <v>83</v>
      </c>
    </row>
    <row r="14" spans="1:15" ht="16">
      <c r="A14" s="36" t="s">
        <v>42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5">
      <c r="A15" s="8" t="s">
        <v>81</v>
      </c>
      <c r="B15" s="7" t="s">
        <v>43</v>
      </c>
      <c r="C15" s="7" t="s">
        <v>44</v>
      </c>
      <c r="D15" s="7" t="s">
        <v>45</v>
      </c>
      <c r="E15" s="7" t="s">
        <v>343</v>
      </c>
      <c r="F15" s="7" t="s">
        <v>14</v>
      </c>
      <c r="G15" s="19" t="s">
        <v>31</v>
      </c>
      <c r="H15" s="19" t="s">
        <v>46</v>
      </c>
      <c r="I15" s="19" t="s">
        <v>47</v>
      </c>
      <c r="J15" s="8"/>
      <c r="K15" s="8" t="s">
        <v>48</v>
      </c>
      <c r="L15" s="29">
        <v>23</v>
      </c>
      <c r="M15" s="8" t="str">
        <f>"203,0"</f>
        <v>203,0</v>
      </c>
      <c r="N15" s="8" t="str">
        <f>"7358,2320"</f>
        <v>7358,2320</v>
      </c>
      <c r="O15" s="7"/>
    </row>
    <row r="16" spans="1:15">
      <c r="A16" s="12" t="s">
        <v>82</v>
      </c>
      <c r="B16" s="11" t="s">
        <v>49</v>
      </c>
      <c r="C16" s="11" t="s">
        <v>50</v>
      </c>
      <c r="D16" s="11" t="s">
        <v>51</v>
      </c>
      <c r="E16" s="11" t="s">
        <v>343</v>
      </c>
      <c r="F16" s="11" t="s">
        <v>52</v>
      </c>
      <c r="G16" s="23" t="s">
        <v>29</v>
      </c>
      <c r="H16" s="23" t="s">
        <v>30</v>
      </c>
      <c r="I16" s="23" t="s">
        <v>31</v>
      </c>
      <c r="J16" s="12"/>
      <c r="K16" s="12" t="s">
        <v>48</v>
      </c>
      <c r="L16" s="32">
        <v>30</v>
      </c>
      <c r="M16" s="12" t="str">
        <f>"200,0"</f>
        <v>200,0</v>
      </c>
      <c r="N16" s="12" t="str">
        <f>"7464,4903"</f>
        <v>7464,4903</v>
      </c>
      <c r="O16" s="11" t="s">
        <v>322</v>
      </c>
    </row>
    <row r="17" spans="1:15">
      <c r="A17" s="12" t="s">
        <v>84</v>
      </c>
      <c r="B17" s="11" t="s">
        <v>54</v>
      </c>
      <c r="C17" s="11" t="s">
        <v>55</v>
      </c>
      <c r="D17" s="11" t="s">
        <v>56</v>
      </c>
      <c r="E17" s="11" t="s">
        <v>343</v>
      </c>
      <c r="F17" s="11" t="s">
        <v>57</v>
      </c>
      <c r="G17" s="23" t="s">
        <v>58</v>
      </c>
      <c r="H17" s="23" t="s">
        <v>31</v>
      </c>
      <c r="I17" s="23" t="s">
        <v>46</v>
      </c>
      <c r="J17" s="12"/>
      <c r="K17" s="12" t="s">
        <v>48</v>
      </c>
      <c r="L17" s="32">
        <v>24</v>
      </c>
      <c r="M17" s="12" t="str">
        <f>"199,0"</f>
        <v>199,0</v>
      </c>
      <c r="N17" s="12" t="str">
        <f>"7128,0272"</f>
        <v>7128,0272</v>
      </c>
      <c r="O17" s="11"/>
    </row>
    <row r="18" spans="1:15">
      <c r="A18" s="12" t="s">
        <v>81</v>
      </c>
      <c r="B18" s="11" t="s">
        <v>59</v>
      </c>
      <c r="C18" s="11" t="s">
        <v>313</v>
      </c>
      <c r="D18" s="11" t="s">
        <v>60</v>
      </c>
      <c r="E18" s="11" t="s">
        <v>344</v>
      </c>
      <c r="F18" s="11" t="s">
        <v>61</v>
      </c>
      <c r="G18" s="23" t="s">
        <v>29</v>
      </c>
      <c r="H18" s="23" t="s">
        <v>30</v>
      </c>
      <c r="I18" s="23" t="s">
        <v>31</v>
      </c>
      <c r="J18" s="12"/>
      <c r="K18" s="12" t="s">
        <v>48</v>
      </c>
      <c r="L18" s="32">
        <v>30</v>
      </c>
      <c r="M18" s="12" t="str">
        <f>"200,0"</f>
        <v>200,0</v>
      </c>
      <c r="N18" s="12" t="str">
        <f>"7485,0601"</f>
        <v>7485,0601</v>
      </c>
      <c r="O18" s="11"/>
    </row>
    <row r="19" spans="1:15">
      <c r="A19" s="10" t="s">
        <v>81</v>
      </c>
      <c r="B19" s="9" t="s">
        <v>54</v>
      </c>
      <c r="C19" s="9" t="s">
        <v>316</v>
      </c>
      <c r="D19" s="9" t="s">
        <v>56</v>
      </c>
      <c r="E19" s="9" t="s">
        <v>345</v>
      </c>
      <c r="F19" s="9" t="s">
        <v>57</v>
      </c>
      <c r="G19" s="21" t="s">
        <v>58</v>
      </c>
      <c r="H19" s="21" t="s">
        <v>31</v>
      </c>
      <c r="I19" s="21" t="s">
        <v>46</v>
      </c>
      <c r="J19" s="10"/>
      <c r="K19" s="10" t="s">
        <v>48</v>
      </c>
      <c r="L19" s="30">
        <v>24</v>
      </c>
      <c r="M19" s="10" t="str">
        <f>"199,0"</f>
        <v>199,0</v>
      </c>
      <c r="N19" s="10" t="str">
        <f>"7128,0272"</f>
        <v>7128,0272</v>
      </c>
      <c r="O19" s="9"/>
    </row>
    <row r="20" spans="1:15">
      <c r="B20" s="5" t="s">
        <v>83</v>
      </c>
    </row>
    <row r="21" spans="1:15" ht="16">
      <c r="A21" s="36" t="s">
        <v>62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5">
      <c r="A22" s="8" t="s">
        <v>81</v>
      </c>
      <c r="B22" s="7" t="s">
        <v>63</v>
      </c>
      <c r="C22" s="7" t="s">
        <v>64</v>
      </c>
      <c r="D22" s="7" t="s">
        <v>65</v>
      </c>
      <c r="E22" s="7" t="s">
        <v>343</v>
      </c>
      <c r="F22" s="7" t="s">
        <v>66</v>
      </c>
      <c r="G22" s="19" t="s">
        <v>58</v>
      </c>
      <c r="H22" s="20" t="s">
        <v>31</v>
      </c>
      <c r="I22" s="20" t="s">
        <v>46</v>
      </c>
      <c r="J22" s="8"/>
      <c r="K22" s="8" t="s">
        <v>67</v>
      </c>
      <c r="L22" s="29">
        <v>20</v>
      </c>
      <c r="M22" s="8" t="str">
        <f>"185,0"</f>
        <v>185,0</v>
      </c>
      <c r="N22" s="8" t="str">
        <f>"6586,8000"</f>
        <v>6586,8000</v>
      </c>
      <c r="O22" s="7"/>
    </row>
    <row r="23" spans="1:15">
      <c r="A23" s="10" t="s">
        <v>82</v>
      </c>
      <c r="B23" s="9" t="s">
        <v>68</v>
      </c>
      <c r="C23" s="9" t="s">
        <v>69</v>
      </c>
      <c r="D23" s="9" t="s">
        <v>70</v>
      </c>
      <c r="E23" s="9" t="s">
        <v>343</v>
      </c>
      <c r="F23" s="9" t="s">
        <v>40</v>
      </c>
      <c r="G23" s="21" t="s">
        <v>29</v>
      </c>
      <c r="H23" s="21" t="s">
        <v>30</v>
      </c>
      <c r="I23" s="22" t="s">
        <v>71</v>
      </c>
      <c r="J23" s="10"/>
      <c r="K23" s="10" t="s">
        <v>67</v>
      </c>
      <c r="L23" s="30">
        <v>14</v>
      </c>
      <c r="M23" s="10" t="str">
        <f>"174,0"</f>
        <v>174,0</v>
      </c>
      <c r="N23" s="10" t="str">
        <f>"5858,7277"</f>
        <v>5858,7277</v>
      </c>
      <c r="O23" s="9" t="s">
        <v>323</v>
      </c>
    </row>
    <row r="24" spans="1:15">
      <c r="B24" s="5" t="s">
        <v>83</v>
      </c>
    </row>
  </sheetData>
  <mergeCells count="16">
    <mergeCell ref="M3:M4"/>
    <mergeCell ref="N3:N4"/>
    <mergeCell ref="A1:O2"/>
    <mergeCell ref="G3:J3"/>
    <mergeCell ref="A3:A4"/>
    <mergeCell ref="C3:C4"/>
    <mergeCell ref="D3:D4"/>
    <mergeCell ref="O3:O4"/>
    <mergeCell ref="F3:F4"/>
    <mergeCell ref="K3:L3"/>
    <mergeCell ref="A5:L5"/>
    <mergeCell ref="A9:L9"/>
    <mergeCell ref="A14:L14"/>
    <mergeCell ref="A21:L21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FB7BB-5C0A-416C-B196-F94A1E1F4126}">
  <dimension ref="A1:O23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6640625" style="5" bestFit="1" customWidth="1"/>
    <col min="4" max="4" width="20.83203125" style="5" bestFit="1" customWidth="1"/>
    <col min="5" max="5" width="15.1640625" style="5" bestFit="1" customWidth="1"/>
    <col min="6" max="6" width="28.33203125" style="5" bestFit="1" customWidth="1"/>
    <col min="7" max="9" width="5.5" style="6" customWidth="1"/>
    <col min="10" max="10" width="4.5" style="6" customWidth="1"/>
    <col min="11" max="11" width="11.1640625" style="6" customWidth="1"/>
    <col min="12" max="12" width="12.6640625" style="31" customWidth="1"/>
    <col min="13" max="13" width="7.6640625" style="6" bestFit="1" customWidth="1"/>
    <col min="14" max="14" width="9.5" style="6" bestFit="1" customWidth="1"/>
    <col min="15" max="15" width="18.33203125" style="5" customWidth="1"/>
    <col min="16" max="16384" width="9.1640625" style="3"/>
  </cols>
  <sheetData>
    <row r="1" spans="1:15" s="2" customFormat="1" ht="29" customHeight="1">
      <c r="A1" s="42" t="s">
        <v>318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1:15" s="1" customFormat="1" ht="12.75" customHeight="1">
      <c r="A3" s="50" t="s">
        <v>340</v>
      </c>
      <c r="B3" s="38" t="s">
        <v>0</v>
      </c>
      <c r="C3" s="52" t="s">
        <v>341</v>
      </c>
      <c r="D3" s="52" t="s">
        <v>8</v>
      </c>
      <c r="E3" s="40" t="s">
        <v>342</v>
      </c>
      <c r="F3" s="40" t="s">
        <v>5</v>
      </c>
      <c r="G3" s="40" t="s">
        <v>9</v>
      </c>
      <c r="H3" s="40"/>
      <c r="I3" s="40"/>
      <c r="J3" s="40"/>
      <c r="K3" s="40" t="s">
        <v>324</v>
      </c>
      <c r="L3" s="40"/>
      <c r="M3" s="40" t="s">
        <v>1</v>
      </c>
      <c r="N3" s="40" t="s">
        <v>3</v>
      </c>
      <c r="O3" s="53" t="s">
        <v>2</v>
      </c>
    </row>
    <row r="4" spans="1:15" s="1" customFormat="1" ht="21" customHeight="1" thickBot="1">
      <c r="A4" s="51"/>
      <c r="B4" s="39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28" t="s">
        <v>7</v>
      </c>
      <c r="M4" s="41"/>
      <c r="N4" s="41"/>
      <c r="O4" s="54"/>
    </row>
    <row r="5" spans="1:15" ht="16">
      <c r="A5" s="34" t="s">
        <v>85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5">
      <c r="A6" s="8" t="s">
        <v>81</v>
      </c>
      <c r="B6" s="7" t="s">
        <v>227</v>
      </c>
      <c r="C6" s="7" t="s">
        <v>228</v>
      </c>
      <c r="D6" s="7" t="s">
        <v>229</v>
      </c>
      <c r="E6" s="7" t="s">
        <v>346</v>
      </c>
      <c r="F6" s="7" t="s">
        <v>89</v>
      </c>
      <c r="G6" s="20" t="s">
        <v>91</v>
      </c>
      <c r="H6" s="19" t="s">
        <v>96</v>
      </c>
      <c r="I6" s="19" t="s">
        <v>230</v>
      </c>
      <c r="J6" s="8"/>
      <c r="K6" s="8" t="s">
        <v>53</v>
      </c>
      <c r="L6" s="29">
        <v>35</v>
      </c>
      <c r="M6" s="8" t="str">
        <f>"87,5"</f>
        <v>87,5</v>
      </c>
      <c r="N6" s="8" t="str">
        <f>"3183,2849"</f>
        <v>3183,2849</v>
      </c>
      <c r="O6" s="7" t="s">
        <v>325</v>
      </c>
    </row>
    <row r="7" spans="1:15">
      <c r="A7" s="10" t="s">
        <v>82</v>
      </c>
      <c r="B7" s="9" t="s">
        <v>232</v>
      </c>
      <c r="C7" s="9" t="s">
        <v>233</v>
      </c>
      <c r="D7" s="9" t="s">
        <v>234</v>
      </c>
      <c r="E7" s="9" t="s">
        <v>346</v>
      </c>
      <c r="F7" s="9" t="s">
        <v>89</v>
      </c>
      <c r="G7" s="21" t="s">
        <v>91</v>
      </c>
      <c r="H7" s="21" t="s">
        <v>96</v>
      </c>
      <c r="I7" s="21" t="s">
        <v>97</v>
      </c>
      <c r="J7" s="10"/>
      <c r="K7" s="10" t="s">
        <v>53</v>
      </c>
      <c r="L7" s="30">
        <v>24</v>
      </c>
      <c r="M7" s="10" t="str">
        <f>"74,0"</f>
        <v>74,0</v>
      </c>
      <c r="N7" s="10" t="str">
        <f>"2746,3381"</f>
        <v>2746,3381</v>
      </c>
      <c r="O7" s="9" t="s">
        <v>325</v>
      </c>
    </row>
    <row r="8" spans="1:15">
      <c r="B8" s="5" t="s">
        <v>83</v>
      </c>
    </row>
    <row r="9" spans="1:15" ht="16">
      <c r="A9" s="36" t="s">
        <v>106</v>
      </c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5">
      <c r="A10" s="8" t="s">
        <v>81</v>
      </c>
      <c r="B10" s="7" t="s">
        <v>235</v>
      </c>
      <c r="C10" s="7" t="s">
        <v>236</v>
      </c>
      <c r="D10" s="7" t="s">
        <v>237</v>
      </c>
      <c r="E10" s="7" t="s">
        <v>346</v>
      </c>
      <c r="F10" s="7" t="s">
        <v>89</v>
      </c>
      <c r="G10" s="19" t="s">
        <v>238</v>
      </c>
      <c r="H10" s="19" t="s">
        <v>239</v>
      </c>
      <c r="I10" s="19" t="s">
        <v>114</v>
      </c>
      <c r="J10" s="8"/>
      <c r="K10" s="8" t="s">
        <v>231</v>
      </c>
      <c r="L10" s="29">
        <v>32</v>
      </c>
      <c r="M10" s="8" t="str">
        <f>"102,0"</f>
        <v>102,0</v>
      </c>
      <c r="N10" s="8" t="str">
        <f>"3732,8509"</f>
        <v>3732,8509</v>
      </c>
      <c r="O10" s="7" t="s">
        <v>325</v>
      </c>
    </row>
    <row r="11" spans="1:15">
      <c r="A11" s="12" t="s">
        <v>82</v>
      </c>
      <c r="B11" s="11" t="s">
        <v>240</v>
      </c>
      <c r="C11" s="11" t="s">
        <v>241</v>
      </c>
      <c r="D11" s="11" t="s">
        <v>242</v>
      </c>
      <c r="E11" s="11" t="s">
        <v>346</v>
      </c>
      <c r="F11" s="11" t="s">
        <v>89</v>
      </c>
      <c r="G11" s="23" t="s">
        <v>97</v>
      </c>
      <c r="H11" s="23" t="s">
        <v>98</v>
      </c>
      <c r="I11" s="23" t="s">
        <v>239</v>
      </c>
      <c r="J11" s="12"/>
      <c r="K11" s="12" t="s">
        <v>231</v>
      </c>
      <c r="L11" s="32">
        <v>35</v>
      </c>
      <c r="M11" s="12" t="str">
        <f>"100,0"</f>
        <v>100,0</v>
      </c>
      <c r="N11" s="12" t="str">
        <f>"3399,4658"</f>
        <v>3399,4658</v>
      </c>
      <c r="O11" s="11" t="s">
        <v>325</v>
      </c>
    </row>
    <row r="12" spans="1:15">
      <c r="A12" s="10" t="s">
        <v>84</v>
      </c>
      <c r="B12" s="9" t="s">
        <v>243</v>
      </c>
      <c r="C12" s="9" t="s">
        <v>244</v>
      </c>
      <c r="D12" s="9" t="s">
        <v>245</v>
      </c>
      <c r="E12" s="9" t="s">
        <v>346</v>
      </c>
      <c r="F12" s="9" t="s">
        <v>89</v>
      </c>
      <c r="G12" s="21" t="s">
        <v>91</v>
      </c>
      <c r="H12" s="21" t="s">
        <v>96</v>
      </c>
      <c r="I12" s="21" t="s">
        <v>230</v>
      </c>
      <c r="J12" s="10"/>
      <c r="K12" s="10" t="s">
        <v>231</v>
      </c>
      <c r="L12" s="30">
        <v>26</v>
      </c>
      <c r="M12" s="10" t="str">
        <f>"78,5"</f>
        <v>78,5</v>
      </c>
      <c r="N12" s="10" t="str">
        <f>"2767,3684"</f>
        <v>2767,3684</v>
      </c>
      <c r="O12" s="9" t="s">
        <v>325</v>
      </c>
    </row>
    <row r="13" spans="1:15">
      <c r="B13" s="5" t="s">
        <v>83</v>
      </c>
    </row>
    <row r="14" spans="1:15" ht="16">
      <c r="A14" s="36" t="s">
        <v>24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5">
      <c r="A15" s="8" t="s">
        <v>81</v>
      </c>
      <c r="B15" s="7" t="s">
        <v>246</v>
      </c>
      <c r="C15" s="7" t="s">
        <v>247</v>
      </c>
      <c r="D15" s="7" t="s">
        <v>248</v>
      </c>
      <c r="E15" s="7" t="s">
        <v>346</v>
      </c>
      <c r="F15" s="7" t="s">
        <v>89</v>
      </c>
      <c r="G15" s="19" t="s">
        <v>125</v>
      </c>
      <c r="H15" s="20" t="s">
        <v>67</v>
      </c>
      <c r="I15" s="19" t="s">
        <v>249</v>
      </c>
      <c r="J15" s="8"/>
      <c r="K15" s="8" t="s">
        <v>96</v>
      </c>
      <c r="L15" s="29">
        <v>55</v>
      </c>
      <c r="M15" s="8" t="str">
        <f>"167,5"</f>
        <v>167,5</v>
      </c>
      <c r="N15" s="8" t="str">
        <f>"5525,7964"</f>
        <v>5525,7964</v>
      </c>
      <c r="O15" s="7" t="s">
        <v>325</v>
      </c>
    </row>
    <row r="16" spans="1:15">
      <c r="A16" s="12" t="s">
        <v>82</v>
      </c>
      <c r="B16" s="11" t="s">
        <v>250</v>
      </c>
      <c r="C16" s="11" t="s">
        <v>251</v>
      </c>
      <c r="D16" s="11" t="s">
        <v>252</v>
      </c>
      <c r="E16" s="11" t="s">
        <v>346</v>
      </c>
      <c r="F16" s="11" t="s">
        <v>89</v>
      </c>
      <c r="G16" s="23" t="s">
        <v>125</v>
      </c>
      <c r="H16" s="24" t="s">
        <v>67</v>
      </c>
      <c r="I16" s="23" t="s">
        <v>249</v>
      </c>
      <c r="J16" s="12"/>
      <c r="K16" s="12" t="s">
        <v>96</v>
      </c>
      <c r="L16" s="32">
        <v>54</v>
      </c>
      <c r="M16" s="12" t="str">
        <f>"166,5"</f>
        <v>166,5</v>
      </c>
      <c r="N16" s="12" t="str">
        <f>"5408,6870"</f>
        <v>5408,6870</v>
      </c>
      <c r="O16" s="11" t="s">
        <v>325</v>
      </c>
    </row>
    <row r="17" spans="1:15">
      <c r="A17" s="12" t="s">
        <v>81</v>
      </c>
      <c r="B17" s="11" t="s">
        <v>253</v>
      </c>
      <c r="C17" s="11" t="s">
        <v>254</v>
      </c>
      <c r="D17" s="11" t="s">
        <v>255</v>
      </c>
      <c r="E17" s="11" t="s">
        <v>343</v>
      </c>
      <c r="F17" s="11" t="s">
        <v>89</v>
      </c>
      <c r="G17" s="23" t="s">
        <v>15</v>
      </c>
      <c r="H17" s="23" t="s">
        <v>41</v>
      </c>
      <c r="I17" s="23" t="s">
        <v>29</v>
      </c>
      <c r="J17" s="12"/>
      <c r="K17" s="12" t="s">
        <v>96</v>
      </c>
      <c r="L17" s="32">
        <v>62</v>
      </c>
      <c r="M17" s="12" t="str">
        <f>"212,0"</f>
        <v>212,0</v>
      </c>
      <c r="N17" s="12" t="str">
        <f>"6912,3368"</f>
        <v>6912,3368</v>
      </c>
      <c r="O17" s="11"/>
    </row>
    <row r="18" spans="1:15">
      <c r="A18" s="12" t="s">
        <v>82</v>
      </c>
      <c r="B18" s="11" t="s">
        <v>256</v>
      </c>
      <c r="C18" s="11" t="s">
        <v>257</v>
      </c>
      <c r="D18" s="11" t="s">
        <v>170</v>
      </c>
      <c r="E18" s="11" t="s">
        <v>343</v>
      </c>
      <c r="F18" s="11" t="s">
        <v>258</v>
      </c>
      <c r="G18" s="23" t="s">
        <v>22</v>
      </c>
      <c r="H18" s="23" t="s">
        <v>132</v>
      </c>
      <c r="I18" s="23" t="s">
        <v>151</v>
      </c>
      <c r="J18" s="12"/>
      <c r="K18" s="12" t="s">
        <v>96</v>
      </c>
      <c r="L18" s="32">
        <v>77</v>
      </c>
      <c r="M18" s="12" t="str">
        <f>"209,5"</f>
        <v>209,5</v>
      </c>
      <c r="N18" s="12" t="str">
        <f>"6844,3497"</f>
        <v>6844,3497</v>
      </c>
      <c r="O18" s="11"/>
    </row>
    <row r="19" spans="1:15">
      <c r="A19" s="10" t="s">
        <v>81</v>
      </c>
      <c r="B19" s="9" t="s">
        <v>256</v>
      </c>
      <c r="C19" s="9" t="s">
        <v>312</v>
      </c>
      <c r="D19" s="9" t="s">
        <v>170</v>
      </c>
      <c r="E19" s="9" t="s">
        <v>344</v>
      </c>
      <c r="F19" s="9" t="s">
        <v>258</v>
      </c>
      <c r="G19" s="21" t="s">
        <v>22</v>
      </c>
      <c r="H19" s="21" t="s">
        <v>132</v>
      </c>
      <c r="I19" s="21" t="s">
        <v>151</v>
      </c>
      <c r="J19" s="10"/>
      <c r="K19" s="10" t="s">
        <v>96</v>
      </c>
      <c r="L19" s="30">
        <v>77</v>
      </c>
      <c r="M19" s="10" t="str">
        <f>"209,5"</f>
        <v>209,5</v>
      </c>
      <c r="N19" s="10" t="str">
        <f>"6844,3497"</f>
        <v>6844,3497</v>
      </c>
      <c r="O19" s="9"/>
    </row>
    <row r="20" spans="1:15">
      <c r="B20" s="5" t="s">
        <v>83</v>
      </c>
    </row>
    <row r="21" spans="1:15" ht="16">
      <c r="A21" s="36" t="s">
        <v>42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5">
      <c r="A22" s="25" t="s">
        <v>81</v>
      </c>
      <c r="B22" s="17" t="s">
        <v>259</v>
      </c>
      <c r="C22" s="17" t="s">
        <v>260</v>
      </c>
      <c r="D22" s="17" t="s">
        <v>261</v>
      </c>
      <c r="E22" s="17" t="s">
        <v>346</v>
      </c>
      <c r="F22" s="17" t="s">
        <v>89</v>
      </c>
      <c r="G22" s="26" t="s">
        <v>48</v>
      </c>
      <c r="H22" s="26" t="s">
        <v>125</v>
      </c>
      <c r="I22" s="26" t="s">
        <v>67</v>
      </c>
      <c r="J22" s="25"/>
      <c r="K22" s="25" t="s">
        <v>97</v>
      </c>
      <c r="L22" s="33">
        <v>32</v>
      </c>
      <c r="M22" s="25" t="str">
        <f>"142,0"</f>
        <v>142,0</v>
      </c>
      <c r="N22" s="25" t="str">
        <f>"4534,3621"</f>
        <v>4534,3621</v>
      </c>
      <c r="O22" s="17" t="s">
        <v>325</v>
      </c>
    </row>
    <row r="23" spans="1:15">
      <c r="B23" s="5" t="s">
        <v>83</v>
      </c>
    </row>
  </sheetData>
  <mergeCells count="16">
    <mergeCell ref="M3:M4"/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9:L9"/>
    <mergeCell ref="A14:L14"/>
    <mergeCell ref="A21:L21"/>
    <mergeCell ref="B3:B4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959A-850D-439F-9675-FF84F1F1ABB1}">
  <dimension ref="A1:M69"/>
  <sheetViews>
    <sheetView workbookViewId="0">
      <selection activeCell="E60" sqref="E60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7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8.83203125" style="5" bestFit="1" customWidth="1"/>
    <col min="14" max="16384" width="9.1640625" style="3"/>
  </cols>
  <sheetData>
    <row r="1" spans="1:13" s="2" customFormat="1" ht="29" customHeight="1">
      <c r="A1" s="42" t="s">
        <v>319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340</v>
      </c>
      <c r="B3" s="38" t="s">
        <v>0</v>
      </c>
      <c r="C3" s="52" t="s">
        <v>341</v>
      </c>
      <c r="D3" s="52" t="s">
        <v>8</v>
      </c>
      <c r="E3" s="40" t="s">
        <v>342</v>
      </c>
      <c r="F3" s="40" t="s">
        <v>5</v>
      </c>
      <c r="G3" s="40" t="s">
        <v>9</v>
      </c>
      <c r="H3" s="40"/>
      <c r="I3" s="40"/>
      <c r="J3" s="40"/>
      <c r="K3" s="40" t="s">
        <v>222</v>
      </c>
      <c r="L3" s="40" t="s">
        <v>3</v>
      </c>
      <c r="M3" s="53" t="s">
        <v>2</v>
      </c>
    </row>
    <row r="4" spans="1:13" s="1" customFormat="1" ht="21" customHeight="1" thickBot="1">
      <c r="A4" s="51"/>
      <c r="B4" s="39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54"/>
    </row>
    <row r="5" spans="1:13" ht="16">
      <c r="A5" s="34" t="s">
        <v>85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8" t="s">
        <v>81</v>
      </c>
      <c r="B6" s="7" t="s">
        <v>86</v>
      </c>
      <c r="C6" s="7" t="s">
        <v>87</v>
      </c>
      <c r="D6" s="7" t="s">
        <v>88</v>
      </c>
      <c r="E6" s="7" t="s">
        <v>347</v>
      </c>
      <c r="F6" s="7" t="s">
        <v>89</v>
      </c>
      <c r="G6" s="19" t="s">
        <v>90</v>
      </c>
      <c r="H6" s="19" t="s">
        <v>91</v>
      </c>
      <c r="I6" s="20" t="s">
        <v>92</v>
      </c>
      <c r="J6" s="8"/>
      <c r="K6" s="8" t="str">
        <f>"40,0"</f>
        <v>40,0</v>
      </c>
      <c r="L6" s="8" t="str">
        <f>"45,9760"</f>
        <v>45,9760</v>
      </c>
      <c r="M6" s="7" t="s">
        <v>327</v>
      </c>
    </row>
    <row r="7" spans="1:13">
      <c r="A7" s="12" t="s">
        <v>81</v>
      </c>
      <c r="B7" s="11" t="s">
        <v>93</v>
      </c>
      <c r="C7" s="11" t="s">
        <v>94</v>
      </c>
      <c r="D7" s="11" t="s">
        <v>95</v>
      </c>
      <c r="E7" s="11" t="s">
        <v>343</v>
      </c>
      <c r="F7" s="11" t="s">
        <v>89</v>
      </c>
      <c r="G7" s="23" t="s">
        <v>96</v>
      </c>
      <c r="H7" s="23" t="s">
        <v>97</v>
      </c>
      <c r="I7" s="24" t="s">
        <v>98</v>
      </c>
      <c r="J7" s="12"/>
      <c r="K7" s="12" t="str">
        <f>"50,0"</f>
        <v>50,0</v>
      </c>
      <c r="L7" s="12" t="str">
        <f>"57,0050"</f>
        <v>57,0050</v>
      </c>
      <c r="M7" s="11" t="s">
        <v>328</v>
      </c>
    </row>
    <row r="8" spans="1:13">
      <c r="A8" s="12" t="s">
        <v>82</v>
      </c>
      <c r="B8" s="11" t="s">
        <v>99</v>
      </c>
      <c r="C8" s="11" t="s">
        <v>100</v>
      </c>
      <c r="D8" s="11" t="s">
        <v>101</v>
      </c>
      <c r="E8" s="11" t="s">
        <v>343</v>
      </c>
      <c r="F8" s="11" t="s">
        <v>102</v>
      </c>
      <c r="G8" s="23" t="s">
        <v>91</v>
      </c>
      <c r="H8" s="23" t="s">
        <v>92</v>
      </c>
      <c r="I8" s="24" t="s">
        <v>96</v>
      </c>
      <c r="J8" s="12"/>
      <c r="K8" s="12" t="str">
        <f>"42,5"</f>
        <v>42,5</v>
      </c>
      <c r="L8" s="12" t="str">
        <f>"48,5180"</f>
        <v>48,5180</v>
      </c>
      <c r="M8" s="11" t="s">
        <v>327</v>
      </c>
    </row>
    <row r="9" spans="1:13">
      <c r="A9" s="10" t="s">
        <v>84</v>
      </c>
      <c r="B9" s="9" t="s">
        <v>103</v>
      </c>
      <c r="C9" s="9" t="s">
        <v>104</v>
      </c>
      <c r="D9" s="9" t="s">
        <v>105</v>
      </c>
      <c r="E9" s="9" t="s">
        <v>343</v>
      </c>
      <c r="F9" s="9" t="s">
        <v>89</v>
      </c>
      <c r="G9" s="21" t="s">
        <v>91</v>
      </c>
      <c r="H9" s="22" t="s">
        <v>92</v>
      </c>
      <c r="I9" s="22" t="s">
        <v>92</v>
      </c>
      <c r="J9" s="10"/>
      <c r="K9" s="10" t="str">
        <f>"40,0"</f>
        <v>40,0</v>
      </c>
      <c r="L9" s="10" t="str">
        <f>"50,7680"</f>
        <v>50,7680</v>
      </c>
      <c r="M9" s="9" t="s">
        <v>327</v>
      </c>
    </row>
    <row r="10" spans="1:13">
      <c r="B10" s="5" t="s">
        <v>83</v>
      </c>
    </row>
    <row r="11" spans="1:13" ht="16">
      <c r="A11" s="36" t="s">
        <v>106</v>
      </c>
      <c r="B11" s="36"/>
      <c r="C11" s="37"/>
      <c r="D11" s="37"/>
      <c r="E11" s="37"/>
      <c r="F11" s="37"/>
      <c r="G11" s="37"/>
      <c r="H11" s="37"/>
      <c r="I11" s="37"/>
      <c r="J11" s="37"/>
    </row>
    <row r="12" spans="1:13">
      <c r="A12" s="25" t="s">
        <v>81</v>
      </c>
      <c r="B12" s="17" t="s">
        <v>107</v>
      </c>
      <c r="C12" s="17" t="s">
        <v>314</v>
      </c>
      <c r="D12" s="17" t="s">
        <v>108</v>
      </c>
      <c r="E12" s="17" t="s">
        <v>344</v>
      </c>
      <c r="F12" s="17" t="s">
        <v>40</v>
      </c>
      <c r="G12" s="26" t="s">
        <v>109</v>
      </c>
      <c r="H12" s="26" t="s">
        <v>110</v>
      </c>
      <c r="I12" s="25"/>
      <c r="J12" s="25"/>
      <c r="K12" s="25" t="str">
        <f>"122,5"</f>
        <v>122,5</v>
      </c>
      <c r="L12" s="25" t="str">
        <f>"95,2437"</f>
        <v>95,2437</v>
      </c>
      <c r="M12" s="17"/>
    </row>
    <row r="13" spans="1:13">
      <c r="B13" s="5" t="s">
        <v>83</v>
      </c>
    </row>
    <row r="14" spans="1:13" ht="16">
      <c r="A14" s="36" t="s">
        <v>10</v>
      </c>
      <c r="B14" s="36"/>
      <c r="C14" s="37"/>
      <c r="D14" s="37"/>
      <c r="E14" s="37"/>
      <c r="F14" s="37"/>
      <c r="G14" s="37"/>
      <c r="H14" s="37"/>
      <c r="I14" s="37"/>
      <c r="J14" s="37"/>
    </row>
    <row r="15" spans="1:13">
      <c r="A15" s="8" t="s">
        <v>81</v>
      </c>
      <c r="B15" s="7" t="s">
        <v>111</v>
      </c>
      <c r="C15" s="7" t="s">
        <v>112</v>
      </c>
      <c r="D15" s="7" t="s">
        <v>113</v>
      </c>
      <c r="E15" s="7" t="s">
        <v>346</v>
      </c>
      <c r="F15" s="7" t="s">
        <v>89</v>
      </c>
      <c r="G15" s="19" t="s">
        <v>114</v>
      </c>
      <c r="H15" s="19" t="s">
        <v>115</v>
      </c>
      <c r="I15" s="20" t="s">
        <v>116</v>
      </c>
      <c r="J15" s="8"/>
      <c r="K15" s="8" t="str">
        <f>"75,0"</f>
        <v>75,0</v>
      </c>
      <c r="L15" s="8" t="str">
        <f>"54,7500"</f>
        <v>54,7500</v>
      </c>
      <c r="M15" s="7" t="s">
        <v>327</v>
      </c>
    </row>
    <row r="16" spans="1:13">
      <c r="A16" s="12" t="s">
        <v>81</v>
      </c>
      <c r="B16" s="11" t="s">
        <v>117</v>
      </c>
      <c r="C16" s="11" t="s">
        <v>118</v>
      </c>
      <c r="D16" s="11" t="s">
        <v>119</v>
      </c>
      <c r="E16" s="11" t="s">
        <v>347</v>
      </c>
      <c r="F16" s="11" t="s">
        <v>120</v>
      </c>
      <c r="G16" s="23" t="s">
        <v>23</v>
      </c>
      <c r="H16" s="23" t="s">
        <v>16</v>
      </c>
      <c r="I16" s="24" t="s">
        <v>121</v>
      </c>
      <c r="J16" s="12"/>
      <c r="K16" s="12" t="str">
        <f>"135,0"</f>
        <v>135,0</v>
      </c>
      <c r="L16" s="12" t="str">
        <f>"94,4055"</f>
        <v>94,4055</v>
      </c>
      <c r="M16" s="11"/>
    </row>
    <row r="17" spans="1:13">
      <c r="A17" s="12" t="s">
        <v>82</v>
      </c>
      <c r="B17" s="11" t="s">
        <v>122</v>
      </c>
      <c r="C17" s="11" t="s">
        <v>123</v>
      </c>
      <c r="D17" s="11" t="s">
        <v>124</v>
      </c>
      <c r="E17" s="11" t="s">
        <v>347</v>
      </c>
      <c r="F17" s="11" t="s">
        <v>89</v>
      </c>
      <c r="G17" s="23" t="s">
        <v>48</v>
      </c>
      <c r="H17" s="23" t="s">
        <v>125</v>
      </c>
      <c r="I17" s="23" t="s">
        <v>67</v>
      </c>
      <c r="J17" s="12"/>
      <c r="K17" s="12" t="str">
        <f>"110,0"</f>
        <v>110,0</v>
      </c>
      <c r="L17" s="12" t="str">
        <f>"75,7680"</f>
        <v>75,7680</v>
      </c>
      <c r="M17" s="11"/>
    </row>
    <row r="18" spans="1:13">
      <c r="A18" s="12" t="s">
        <v>84</v>
      </c>
      <c r="B18" s="11" t="s">
        <v>126</v>
      </c>
      <c r="C18" s="11" t="s">
        <v>127</v>
      </c>
      <c r="D18" s="11" t="s">
        <v>128</v>
      </c>
      <c r="E18" s="11" t="s">
        <v>347</v>
      </c>
      <c r="F18" s="11" t="s">
        <v>89</v>
      </c>
      <c r="G18" s="23" t="s">
        <v>67</v>
      </c>
      <c r="H18" s="24" t="s">
        <v>16</v>
      </c>
      <c r="I18" s="24" t="s">
        <v>16</v>
      </c>
      <c r="J18" s="12"/>
      <c r="K18" s="12" t="str">
        <f>"110,0"</f>
        <v>110,0</v>
      </c>
      <c r="L18" s="12" t="str">
        <f>"75,0970"</f>
        <v>75,0970</v>
      </c>
      <c r="M18" s="11"/>
    </row>
    <row r="19" spans="1:13">
      <c r="A19" s="12" t="s">
        <v>81</v>
      </c>
      <c r="B19" s="11" t="s">
        <v>11</v>
      </c>
      <c r="C19" s="11" t="s">
        <v>12</v>
      </c>
      <c r="D19" s="11" t="s">
        <v>13</v>
      </c>
      <c r="E19" s="11" t="s">
        <v>343</v>
      </c>
      <c r="F19" s="11" t="s">
        <v>14</v>
      </c>
      <c r="G19" s="23" t="s">
        <v>15</v>
      </c>
      <c r="H19" s="24" t="s">
        <v>16</v>
      </c>
      <c r="I19" s="24" t="s">
        <v>16</v>
      </c>
      <c r="J19" s="12"/>
      <c r="K19" s="12" t="str">
        <f>"130,0"</f>
        <v>130,0</v>
      </c>
      <c r="L19" s="12" t="str">
        <f>"89,6870"</f>
        <v>89,6870</v>
      </c>
      <c r="M19" s="11"/>
    </row>
    <row r="20" spans="1:13">
      <c r="A20" s="12" t="s">
        <v>82</v>
      </c>
      <c r="B20" s="11" t="s">
        <v>129</v>
      </c>
      <c r="C20" s="11" t="s">
        <v>130</v>
      </c>
      <c r="D20" s="11" t="s">
        <v>20</v>
      </c>
      <c r="E20" s="11" t="s">
        <v>343</v>
      </c>
      <c r="F20" s="11" t="s">
        <v>131</v>
      </c>
      <c r="G20" s="23" t="s">
        <v>22</v>
      </c>
      <c r="H20" s="23" t="s">
        <v>132</v>
      </c>
      <c r="I20" s="23" t="s">
        <v>15</v>
      </c>
      <c r="J20" s="12"/>
      <c r="K20" s="12" t="str">
        <f>"130,0"</f>
        <v>130,0</v>
      </c>
      <c r="L20" s="12" t="str">
        <f>"89,3880"</f>
        <v>89,3880</v>
      </c>
      <c r="M20" s="11"/>
    </row>
    <row r="21" spans="1:13">
      <c r="A21" s="10" t="s">
        <v>84</v>
      </c>
      <c r="B21" s="9" t="s">
        <v>122</v>
      </c>
      <c r="C21" s="9" t="s">
        <v>133</v>
      </c>
      <c r="D21" s="9" t="s">
        <v>124</v>
      </c>
      <c r="E21" s="9" t="s">
        <v>343</v>
      </c>
      <c r="F21" s="9" t="s">
        <v>89</v>
      </c>
      <c r="G21" s="21" t="s">
        <v>48</v>
      </c>
      <c r="H21" s="21" t="s">
        <v>125</v>
      </c>
      <c r="I21" s="21" t="s">
        <v>67</v>
      </c>
      <c r="J21" s="10"/>
      <c r="K21" s="10" t="str">
        <f>"110,0"</f>
        <v>110,0</v>
      </c>
      <c r="L21" s="10" t="str">
        <f>"75,7680"</f>
        <v>75,7680</v>
      </c>
      <c r="M21" s="9"/>
    </row>
    <row r="22" spans="1:13">
      <c r="B22" s="5" t="s">
        <v>83</v>
      </c>
    </row>
    <row r="23" spans="1:13" ht="16">
      <c r="A23" s="36" t="s">
        <v>24</v>
      </c>
      <c r="B23" s="36"/>
      <c r="C23" s="37"/>
      <c r="D23" s="37"/>
      <c r="E23" s="37"/>
      <c r="F23" s="37"/>
      <c r="G23" s="37"/>
      <c r="H23" s="37"/>
      <c r="I23" s="37"/>
      <c r="J23" s="37"/>
    </row>
    <row r="24" spans="1:13">
      <c r="A24" s="8" t="s">
        <v>81</v>
      </c>
      <c r="B24" s="7" t="s">
        <v>134</v>
      </c>
      <c r="C24" s="7" t="s">
        <v>135</v>
      </c>
      <c r="D24" s="7" t="s">
        <v>136</v>
      </c>
      <c r="E24" s="7" t="s">
        <v>346</v>
      </c>
      <c r="F24" s="7" t="s">
        <v>89</v>
      </c>
      <c r="G24" s="19" t="s">
        <v>137</v>
      </c>
      <c r="H24" s="20" t="s">
        <v>138</v>
      </c>
      <c r="I24" s="19" t="s">
        <v>138</v>
      </c>
      <c r="J24" s="8"/>
      <c r="K24" s="8" t="str">
        <f>"85,0"</f>
        <v>85,0</v>
      </c>
      <c r="L24" s="8" t="str">
        <f>"57,2815"</f>
        <v>57,2815</v>
      </c>
      <c r="M24" s="7" t="s">
        <v>329</v>
      </c>
    </row>
    <row r="25" spans="1:13">
      <c r="A25" s="12" t="s">
        <v>81</v>
      </c>
      <c r="B25" s="11" t="s">
        <v>139</v>
      </c>
      <c r="C25" s="11" t="s">
        <v>140</v>
      </c>
      <c r="D25" s="11" t="s">
        <v>141</v>
      </c>
      <c r="E25" s="11" t="s">
        <v>347</v>
      </c>
      <c r="F25" s="11" t="s">
        <v>142</v>
      </c>
      <c r="G25" s="23" t="s">
        <v>32</v>
      </c>
      <c r="H25" s="24" t="s">
        <v>48</v>
      </c>
      <c r="I25" s="24" t="s">
        <v>48</v>
      </c>
      <c r="J25" s="12"/>
      <c r="K25" s="12" t="str">
        <f>"90,0"</f>
        <v>90,0</v>
      </c>
      <c r="L25" s="12" t="str">
        <f>"60,8760"</f>
        <v>60,8760</v>
      </c>
      <c r="M25" s="11" t="s">
        <v>330</v>
      </c>
    </row>
    <row r="26" spans="1:13">
      <c r="A26" s="12" t="s">
        <v>81</v>
      </c>
      <c r="B26" s="11" t="s">
        <v>143</v>
      </c>
      <c r="C26" s="11" t="s">
        <v>144</v>
      </c>
      <c r="D26" s="11" t="s">
        <v>145</v>
      </c>
      <c r="E26" s="11" t="s">
        <v>343</v>
      </c>
      <c r="F26" s="11" t="s">
        <v>146</v>
      </c>
      <c r="G26" s="23" t="s">
        <v>29</v>
      </c>
      <c r="H26" s="23" t="s">
        <v>147</v>
      </c>
      <c r="I26" s="23" t="s">
        <v>30</v>
      </c>
      <c r="J26" s="12"/>
      <c r="K26" s="12" t="str">
        <f>"160,0"</f>
        <v>160,0</v>
      </c>
      <c r="L26" s="12" t="str">
        <f>"103,7920"</f>
        <v>103,7920</v>
      </c>
      <c r="M26" s="11"/>
    </row>
    <row r="27" spans="1:13">
      <c r="A27" s="12" t="s">
        <v>82</v>
      </c>
      <c r="B27" s="11" t="s">
        <v>148</v>
      </c>
      <c r="C27" s="11" t="s">
        <v>149</v>
      </c>
      <c r="D27" s="11" t="s">
        <v>150</v>
      </c>
      <c r="E27" s="11" t="s">
        <v>343</v>
      </c>
      <c r="F27" s="11" t="s">
        <v>40</v>
      </c>
      <c r="G27" s="23" t="s">
        <v>132</v>
      </c>
      <c r="H27" s="23" t="s">
        <v>151</v>
      </c>
      <c r="I27" s="23" t="s">
        <v>152</v>
      </c>
      <c r="J27" s="12"/>
      <c r="K27" s="12" t="str">
        <f>"137,5"</f>
        <v>137,5</v>
      </c>
      <c r="L27" s="12" t="str">
        <f>"87,8763"</f>
        <v>87,8763</v>
      </c>
      <c r="M27" s="11"/>
    </row>
    <row r="28" spans="1:13">
      <c r="A28" s="12" t="s">
        <v>84</v>
      </c>
      <c r="B28" s="11" t="s">
        <v>37</v>
      </c>
      <c r="C28" s="11" t="s">
        <v>38</v>
      </c>
      <c r="D28" s="11" t="s">
        <v>39</v>
      </c>
      <c r="E28" s="11" t="s">
        <v>343</v>
      </c>
      <c r="F28" s="11" t="s">
        <v>40</v>
      </c>
      <c r="G28" s="23" t="s">
        <v>15</v>
      </c>
      <c r="H28" s="12"/>
      <c r="I28" s="12"/>
      <c r="J28" s="12"/>
      <c r="K28" s="12" t="str">
        <f>"130,0"</f>
        <v>130,0</v>
      </c>
      <c r="L28" s="12" t="str">
        <f>"85,8130"</f>
        <v>85,8130</v>
      </c>
      <c r="M28" s="11"/>
    </row>
    <row r="29" spans="1:13">
      <c r="A29" s="12" t="s">
        <v>223</v>
      </c>
      <c r="B29" s="11" t="s">
        <v>33</v>
      </c>
      <c r="C29" s="11" t="s">
        <v>34</v>
      </c>
      <c r="D29" s="11" t="s">
        <v>35</v>
      </c>
      <c r="E29" s="11" t="s">
        <v>343</v>
      </c>
      <c r="F29" s="11" t="s">
        <v>36</v>
      </c>
      <c r="G29" s="23" t="s">
        <v>22</v>
      </c>
      <c r="H29" s="23" t="s">
        <v>15</v>
      </c>
      <c r="I29" s="24" t="s">
        <v>16</v>
      </c>
      <c r="J29" s="12"/>
      <c r="K29" s="12" t="str">
        <f>"130,0"</f>
        <v>130,0</v>
      </c>
      <c r="L29" s="12" t="str">
        <f>"85,1890"</f>
        <v>85,1890</v>
      </c>
      <c r="M29" s="11"/>
    </row>
    <row r="30" spans="1:13">
      <c r="A30" s="12" t="s">
        <v>224</v>
      </c>
      <c r="B30" s="11" t="s">
        <v>153</v>
      </c>
      <c r="C30" s="11" t="s">
        <v>154</v>
      </c>
      <c r="D30" s="11" t="s">
        <v>155</v>
      </c>
      <c r="E30" s="11" t="s">
        <v>343</v>
      </c>
      <c r="F30" s="11" t="s">
        <v>21</v>
      </c>
      <c r="G30" s="23" t="s">
        <v>23</v>
      </c>
      <c r="H30" s="24" t="s">
        <v>151</v>
      </c>
      <c r="I30" s="24" t="s">
        <v>151</v>
      </c>
      <c r="J30" s="12"/>
      <c r="K30" s="12" t="str">
        <f>"125,0"</f>
        <v>125,0</v>
      </c>
      <c r="L30" s="12" t="str">
        <f>"81,4875"</f>
        <v>81,4875</v>
      </c>
      <c r="M30" s="11" t="s">
        <v>331</v>
      </c>
    </row>
    <row r="31" spans="1:13">
      <c r="A31" s="12" t="s">
        <v>225</v>
      </c>
      <c r="B31" s="11" t="s">
        <v>156</v>
      </c>
      <c r="C31" s="11" t="s">
        <v>157</v>
      </c>
      <c r="D31" s="11" t="s">
        <v>158</v>
      </c>
      <c r="E31" s="11" t="s">
        <v>343</v>
      </c>
      <c r="F31" s="11" t="s">
        <v>159</v>
      </c>
      <c r="G31" s="23" t="s">
        <v>160</v>
      </c>
      <c r="H31" s="23" t="s">
        <v>22</v>
      </c>
      <c r="I31" s="24" t="s">
        <v>23</v>
      </c>
      <c r="J31" s="12"/>
      <c r="K31" s="12" t="str">
        <f>"120,0"</f>
        <v>120,0</v>
      </c>
      <c r="L31" s="12" t="str">
        <f>"81,4800"</f>
        <v>81,4800</v>
      </c>
      <c r="M31" s="11" t="s">
        <v>327</v>
      </c>
    </row>
    <row r="32" spans="1:13">
      <c r="A32" s="12" t="s">
        <v>226</v>
      </c>
      <c r="B32" s="11" t="s">
        <v>161</v>
      </c>
      <c r="C32" s="11" t="s">
        <v>162</v>
      </c>
      <c r="D32" s="11" t="s">
        <v>163</v>
      </c>
      <c r="E32" s="11" t="s">
        <v>343</v>
      </c>
      <c r="F32" s="11" t="s">
        <v>40</v>
      </c>
      <c r="G32" s="23" t="s">
        <v>164</v>
      </c>
      <c r="H32" s="24" t="s">
        <v>165</v>
      </c>
      <c r="I32" s="24" t="s">
        <v>165</v>
      </c>
      <c r="J32" s="12"/>
      <c r="K32" s="12" t="str">
        <f>"95,0"</f>
        <v>95,0</v>
      </c>
      <c r="L32" s="12" t="str">
        <f>"62,3390"</f>
        <v>62,3390</v>
      </c>
      <c r="M32" s="11" t="s">
        <v>332</v>
      </c>
    </row>
    <row r="33" spans="1:13">
      <c r="A33" s="12" t="s">
        <v>81</v>
      </c>
      <c r="B33" s="11" t="s">
        <v>166</v>
      </c>
      <c r="C33" s="11" t="s">
        <v>315</v>
      </c>
      <c r="D33" s="11" t="s">
        <v>167</v>
      </c>
      <c r="E33" s="11" t="s">
        <v>348</v>
      </c>
      <c r="F33" s="11" t="s">
        <v>89</v>
      </c>
      <c r="G33" s="23" t="s">
        <v>164</v>
      </c>
      <c r="H33" s="23" t="s">
        <v>48</v>
      </c>
      <c r="I33" s="24" t="s">
        <v>125</v>
      </c>
      <c r="J33" s="12"/>
      <c r="K33" s="12" t="str">
        <f>"100,0"</f>
        <v>100,0</v>
      </c>
      <c r="L33" s="12" t="str">
        <f>"69,7798"</f>
        <v>69,7798</v>
      </c>
      <c r="M33" s="11" t="s">
        <v>327</v>
      </c>
    </row>
    <row r="34" spans="1:13">
      <c r="A34" s="10" t="s">
        <v>81</v>
      </c>
      <c r="B34" s="9" t="s">
        <v>168</v>
      </c>
      <c r="C34" s="9" t="s">
        <v>169</v>
      </c>
      <c r="D34" s="9" t="s">
        <v>170</v>
      </c>
      <c r="E34" s="9" t="s">
        <v>349</v>
      </c>
      <c r="F34" s="9" t="s">
        <v>171</v>
      </c>
      <c r="G34" s="21" t="s">
        <v>164</v>
      </c>
      <c r="H34" s="22" t="s">
        <v>48</v>
      </c>
      <c r="I34" s="22" t="s">
        <v>48</v>
      </c>
      <c r="J34" s="10"/>
      <c r="K34" s="10" t="str">
        <f>"95,0"</f>
        <v>95,0</v>
      </c>
      <c r="L34" s="10" t="str">
        <f>"106,6350"</f>
        <v>106,6350</v>
      </c>
      <c r="M34" s="9" t="s">
        <v>329</v>
      </c>
    </row>
    <row r="35" spans="1:13">
      <c r="B35" s="5" t="s">
        <v>83</v>
      </c>
    </row>
    <row r="36" spans="1:13" ht="16">
      <c r="A36" s="36" t="s">
        <v>42</v>
      </c>
      <c r="B36" s="36"/>
      <c r="C36" s="37"/>
      <c r="D36" s="37"/>
      <c r="E36" s="37"/>
      <c r="F36" s="37"/>
      <c r="G36" s="37"/>
      <c r="H36" s="37"/>
      <c r="I36" s="37"/>
      <c r="J36" s="37"/>
    </row>
    <row r="37" spans="1:13">
      <c r="A37" s="8" t="s">
        <v>81</v>
      </c>
      <c r="B37" s="7" t="s">
        <v>43</v>
      </c>
      <c r="C37" s="7" t="s">
        <v>44</v>
      </c>
      <c r="D37" s="7" t="s">
        <v>45</v>
      </c>
      <c r="E37" s="7" t="s">
        <v>343</v>
      </c>
      <c r="F37" s="7" t="s">
        <v>14</v>
      </c>
      <c r="G37" s="19" t="s">
        <v>31</v>
      </c>
      <c r="H37" s="19" t="s">
        <v>46</v>
      </c>
      <c r="I37" s="19" t="s">
        <v>47</v>
      </c>
      <c r="J37" s="8"/>
      <c r="K37" s="8" t="str">
        <f>"180,0"</f>
        <v>180,0</v>
      </c>
      <c r="L37" s="8" t="str">
        <f>"112,6260"</f>
        <v>112,6260</v>
      </c>
      <c r="M37" s="7"/>
    </row>
    <row r="38" spans="1:13">
      <c r="A38" s="12" t="s">
        <v>82</v>
      </c>
      <c r="B38" s="11" t="s">
        <v>49</v>
      </c>
      <c r="C38" s="11" t="s">
        <v>50</v>
      </c>
      <c r="D38" s="11" t="s">
        <v>51</v>
      </c>
      <c r="E38" s="11" t="s">
        <v>343</v>
      </c>
      <c r="F38" s="11" t="s">
        <v>52</v>
      </c>
      <c r="G38" s="23" t="s">
        <v>29</v>
      </c>
      <c r="H38" s="23" t="s">
        <v>30</v>
      </c>
      <c r="I38" s="23" t="s">
        <v>31</v>
      </c>
      <c r="J38" s="12"/>
      <c r="K38" s="12" t="str">
        <f>"170,0"</f>
        <v>170,0</v>
      </c>
      <c r="L38" s="12" t="str">
        <f>"104,8730"</f>
        <v>104,8730</v>
      </c>
      <c r="M38" s="11" t="s">
        <v>322</v>
      </c>
    </row>
    <row r="39" spans="1:13">
      <c r="A39" s="12" t="s">
        <v>84</v>
      </c>
      <c r="B39" s="11" t="s">
        <v>172</v>
      </c>
      <c r="C39" s="11" t="s">
        <v>173</v>
      </c>
      <c r="D39" s="11" t="s">
        <v>174</v>
      </c>
      <c r="E39" s="11" t="s">
        <v>343</v>
      </c>
      <c r="F39" s="11" t="s">
        <v>142</v>
      </c>
      <c r="G39" s="23" t="s">
        <v>175</v>
      </c>
      <c r="H39" s="23" t="s">
        <v>29</v>
      </c>
      <c r="I39" s="23" t="s">
        <v>176</v>
      </c>
      <c r="J39" s="12"/>
      <c r="K39" s="12" t="str">
        <f>"152,5"</f>
        <v>152,5</v>
      </c>
      <c r="L39" s="12" t="str">
        <f>"94,2908"</f>
        <v>94,2908</v>
      </c>
      <c r="M39" s="11"/>
    </row>
    <row r="40" spans="1:13">
      <c r="A40" s="10" t="s">
        <v>223</v>
      </c>
      <c r="B40" s="9" t="s">
        <v>177</v>
      </c>
      <c r="C40" s="9" t="s">
        <v>178</v>
      </c>
      <c r="D40" s="9" t="s">
        <v>179</v>
      </c>
      <c r="E40" s="9" t="s">
        <v>343</v>
      </c>
      <c r="F40" s="9" t="s">
        <v>89</v>
      </c>
      <c r="G40" s="21" t="s">
        <v>125</v>
      </c>
      <c r="H40" s="21" t="s">
        <v>67</v>
      </c>
      <c r="I40" s="21" t="s">
        <v>160</v>
      </c>
      <c r="J40" s="10"/>
      <c r="K40" s="10" t="str">
        <f>"115,0"</f>
        <v>115,0</v>
      </c>
      <c r="L40" s="10" t="str">
        <f>"72,6570"</f>
        <v>72,6570</v>
      </c>
      <c r="M40" s="9" t="s">
        <v>327</v>
      </c>
    </row>
    <row r="41" spans="1:13">
      <c r="B41" s="5" t="s">
        <v>83</v>
      </c>
    </row>
    <row r="42" spans="1:13" ht="16">
      <c r="A42" s="36" t="s">
        <v>62</v>
      </c>
      <c r="B42" s="36"/>
      <c r="C42" s="37"/>
      <c r="D42" s="37"/>
      <c r="E42" s="37"/>
      <c r="F42" s="37"/>
      <c r="G42" s="37"/>
      <c r="H42" s="37"/>
      <c r="I42" s="37"/>
      <c r="J42" s="37"/>
    </row>
    <row r="43" spans="1:13">
      <c r="A43" s="8" t="s">
        <v>81</v>
      </c>
      <c r="B43" s="7" t="s">
        <v>180</v>
      </c>
      <c r="C43" s="7" t="s">
        <v>181</v>
      </c>
      <c r="D43" s="7" t="s">
        <v>182</v>
      </c>
      <c r="E43" s="7" t="s">
        <v>343</v>
      </c>
      <c r="F43" s="7" t="s">
        <v>89</v>
      </c>
      <c r="G43" s="19" t="s">
        <v>31</v>
      </c>
      <c r="H43" s="19" t="s">
        <v>46</v>
      </c>
      <c r="I43" s="19" t="s">
        <v>47</v>
      </c>
      <c r="J43" s="8"/>
      <c r="K43" s="8" t="str">
        <f>"180,0"</f>
        <v>180,0</v>
      </c>
      <c r="L43" s="8" t="str">
        <f>"107,2080"</f>
        <v>107,2080</v>
      </c>
      <c r="M43" s="7" t="s">
        <v>327</v>
      </c>
    </row>
    <row r="44" spans="1:13">
      <c r="A44" s="12" t="s">
        <v>82</v>
      </c>
      <c r="B44" s="11" t="s">
        <v>183</v>
      </c>
      <c r="C44" s="11" t="s">
        <v>184</v>
      </c>
      <c r="D44" s="11" t="s">
        <v>185</v>
      </c>
      <c r="E44" s="11" t="s">
        <v>343</v>
      </c>
      <c r="F44" s="11" t="s">
        <v>21</v>
      </c>
      <c r="G44" s="23" t="s">
        <v>30</v>
      </c>
      <c r="H44" s="23" t="s">
        <v>58</v>
      </c>
      <c r="I44" s="23" t="s">
        <v>31</v>
      </c>
      <c r="J44" s="12"/>
      <c r="K44" s="12" t="str">
        <f>"170,0"</f>
        <v>170,0</v>
      </c>
      <c r="L44" s="12" t="str">
        <f>"101,1840"</f>
        <v>101,1840</v>
      </c>
      <c r="M44" s="11" t="s">
        <v>331</v>
      </c>
    </row>
    <row r="45" spans="1:13">
      <c r="A45" s="12" t="s">
        <v>84</v>
      </c>
      <c r="B45" s="11" t="s">
        <v>186</v>
      </c>
      <c r="C45" s="11" t="s">
        <v>187</v>
      </c>
      <c r="D45" s="11" t="s">
        <v>188</v>
      </c>
      <c r="E45" s="11" t="s">
        <v>343</v>
      </c>
      <c r="F45" s="11" t="s">
        <v>189</v>
      </c>
      <c r="G45" s="23" t="s">
        <v>30</v>
      </c>
      <c r="H45" s="23" t="s">
        <v>31</v>
      </c>
      <c r="I45" s="24" t="s">
        <v>47</v>
      </c>
      <c r="J45" s="12"/>
      <c r="K45" s="12" t="str">
        <f>"170,0"</f>
        <v>170,0</v>
      </c>
      <c r="L45" s="12" t="str">
        <f>"100,2660"</f>
        <v>100,2660</v>
      </c>
      <c r="M45" s="11"/>
    </row>
    <row r="46" spans="1:13">
      <c r="A46" s="10" t="s">
        <v>223</v>
      </c>
      <c r="B46" s="9" t="s">
        <v>63</v>
      </c>
      <c r="C46" s="9" t="s">
        <v>64</v>
      </c>
      <c r="D46" s="9" t="s">
        <v>65</v>
      </c>
      <c r="E46" s="9" t="s">
        <v>343</v>
      </c>
      <c r="F46" s="9" t="s">
        <v>66</v>
      </c>
      <c r="G46" s="21" t="s">
        <v>190</v>
      </c>
      <c r="H46" s="10"/>
      <c r="I46" s="10"/>
      <c r="J46" s="10"/>
      <c r="K46" s="10" t="str">
        <f>"166,5"</f>
        <v>166,5</v>
      </c>
      <c r="L46" s="10" t="str">
        <f>"99,7002"</f>
        <v>99,7002</v>
      </c>
      <c r="M46" s="9"/>
    </row>
    <row r="47" spans="1:13">
      <c r="B47" s="5" t="s">
        <v>83</v>
      </c>
    </row>
    <row r="48" spans="1:13" ht="16">
      <c r="A48" s="36" t="s">
        <v>191</v>
      </c>
      <c r="B48" s="36"/>
      <c r="C48" s="37"/>
      <c r="D48" s="37"/>
      <c r="E48" s="37"/>
      <c r="F48" s="37"/>
      <c r="G48" s="37"/>
      <c r="H48" s="37"/>
      <c r="I48" s="37"/>
      <c r="J48" s="37"/>
    </row>
    <row r="49" spans="1:13">
      <c r="A49" s="8" t="s">
        <v>81</v>
      </c>
      <c r="B49" s="7" t="s">
        <v>192</v>
      </c>
      <c r="C49" s="7" t="s">
        <v>193</v>
      </c>
      <c r="D49" s="7" t="s">
        <v>194</v>
      </c>
      <c r="E49" s="7" t="s">
        <v>343</v>
      </c>
      <c r="F49" s="7" t="s">
        <v>89</v>
      </c>
      <c r="G49" s="19" t="s">
        <v>175</v>
      </c>
      <c r="H49" s="19" t="s">
        <v>29</v>
      </c>
      <c r="I49" s="19" t="s">
        <v>176</v>
      </c>
      <c r="J49" s="8"/>
      <c r="K49" s="8" t="str">
        <f>"152,5"</f>
        <v>152,5</v>
      </c>
      <c r="L49" s="8" t="str">
        <f>"88,6483"</f>
        <v>88,6483</v>
      </c>
      <c r="M49" s="7" t="s">
        <v>333</v>
      </c>
    </row>
    <row r="50" spans="1:13">
      <c r="A50" s="10" t="s">
        <v>81</v>
      </c>
      <c r="B50" s="9" t="s">
        <v>195</v>
      </c>
      <c r="C50" s="9" t="s">
        <v>311</v>
      </c>
      <c r="D50" s="9" t="s">
        <v>196</v>
      </c>
      <c r="E50" s="9" t="s">
        <v>344</v>
      </c>
      <c r="F50" s="9" t="s">
        <v>89</v>
      </c>
      <c r="G50" s="21" t="s">
        <v>22</v>
      </c>
      <c r="H50" s="21" t="s">
        <v>23</v>
      </c>
      <c r="I50" s="21" t="s">
        <v>15</v>
      </c>
      <c r="J50" s="10"/>
      <c r="K50" s="10" t="str">
        <f>"130,0"</f>
        <v>130,0</v>
      </c>
      <c r="L50" s="10" t="str">
        <f>"76,3501"</f>
        <v>76,3501</v>
      </c>
      <c r="M50" s="9" t="s">
        <v>327</v>
      </c>
    </row>
    <row r="51" spans="1:13">
      <c r="B51" s="5" t="s">
        <v>83</v>
      </c>
    </row>
    <row r="52" spans="1:13" ht="16">
      <c r="A52" s="36" t="s">
        <v>197</v>
      </c>
      <c r="B52" s="36"/>
      <c r="C52" s="37"/>
      <c r="D52" s="37"/>
      <c r="E52" s="37"/>
      <c r="F52" s="37"/>
      <c r="G52" s="37"/>
      <c r="H52" s="37"/>
      <c r="I52" s="37"/>
      <c r="J52" s="37"/>
    </row>
    <row r="53" spans="1:13">
      <c r="A53" s="8" t="s">
        <v>81</v>
      </c>
      <c r="B53" s="7" t="s">
        <v>198</v>
      </c>
      <c r="C53" s="7" t="s">
        <v>199</v>
      </c>
      <c r="D53" s="7" t="s">
        <v>200</v>
      </c>
      <c r="E53" s="7" t="s">
        <v>346</v>
      </c>
      <c r="F53" s="7" t="s">
        <v>89</v>
      </c>
      <c r="G53" s="19" t="s">
        <v>160</v>
      </c>
      <c r="H53" s="20" t="s">
        <v>22</v>
      </c>
      <c r="I53" s="20" t="s">
        <v>22</v>
      </c>
      <c r="J53" s="8"/>
      <c r="K53" s="8" t="str">
        <f>"115,0"</f>
        <v>115,0</v>
      </c>
      <c r="L53" s="8" t="str">
        <f>"66,0560"</f>
        <v>66,0560</v>
      </c>
      <c r="M53" s="7" t="s">
        <v>327</v>
      </c>
    </row>
    <row r="54" spans="1:13">
      <c r="A54" s="12" t="s">
        <v>81</v>
      </c>
      <c r="B54" s="11" t="s">
        <v>201</v>
      </c>
      <c r="C54" s="11" t="s">
        <v>202</v>
      </c>
      <c r="D54" s="11" t="s">
        <v>203</v>
      </c>
      <c r="E54" s="11" t="s">
        <v>343</v>
      </c>
      <c r="F54" s="11" t="s">
        <v>204</v>
      </c>
      <c r="G54" s="23" t="s">
        <v>29</v>
      </c>
      <c r="H54" s="23" t="s">
        <v>147</v>
      </c>
      <c r="I54" s="24" t="s">
        <v>30</v>
      </c>
      <c r="J54" s="12"/>
      <c r="K54" s="12" t="str">
        <f>"155,0"</f>
        <v>155,0</v>
      </c>
      <c r="L54" s="12" t="str">
        <f>"88,7840"</f>
        <v>88,7840</v>
      </c>
      <c r="M54" s="11"/>
    </row>
    <row r="55" spans="1:13">
      <c r="A55" s="10" t="s">
        <v>82</v>
      </c>
      <c r="B55" s="9" t="s">
        <v>205</v>
      </c>
      <c r="C55" s="9" t="s">
        <v>206</v>
      </c>
      <c r="D55" s="9" t="s">
        <v>207</v>
      </c>
      <c r="E55" s="9" t="s">
        <v>343</v>
      </c>
      <c r="F55" s="9" t="s">
        <v>89</v>
      </c>
      <c r="G55" s="21" t="s">
        <v>23</v>
      </c>
      <c r="H55" s="21" t="s">
        <v>132</v>
      </c>
      <c r="I55" s="21" t="s">
        <v>151</v>
      </c>
      <c r="J55" s="10"/>
      <c r="K55" s="10" t="str">
        <f>"132,5"</f>
        <v>132,5</v>
      </c>
      <c r="L55" s="10" t="str">
        <f>"75,8695"</f>
        <v>75,8695</v>
      </c>
      <c r="M55" s="9" t="s">
        <v>327</v>
      </c>
    </row>
    <row r="56" spans="1:13">
      <c r="B56" s="5" t="s">
        <v>83</v>
      </c>
    </row>
    <row r="57" spans="1:13" ht="16">
      <c r="A57" s="36" t="s">
        <v>208</v>
      </c>
      <c r="B57" s="36"/>
      <c r="C57" s="37"/>
      <c r="D57" s="37"/>
      <c r="E57" s="37"/>
      <c r="F57" s="37"/>
      <c r="G57" s="37"/>
      <c r="H57" s="37"/>
      <c r="I57" s="37"/>
      <c r="J57" s="37"/>
    </row>
    <row r="58" spans="1:13">
      <c r="A58" s="8" t="s">
        <v>81</v>
      </c>
      <c r="B58" s="7" t="s">
        <v>209</v>
      </c>
      <c r="C58" s="7" t="s">
        <v>210</v>
      </c>
      <c r="D58" s="7" t="s">
        <v>211</v>
      </c>
      <c r="E58" s="7" t="s">
        <v>346</v>
      </c>
      <c r="F58" s="7" t="s">
        <v>40</v>
      </c>
      <c r="G58" s="19" t="s">
        <v>41</v>
      </c>
      <c r="H58" s="19" t="s">
        <v>212</v>
      </c>
      <c r="I58" s="20" t="s">
        <v>147</v>
      </c>
      <c r="J58" s="8"/>
      <c r="K58" s="8" t="str">
        <f>"147,5"</f>
        <v>147,5</v>
      </c>
      <c r="L58" s="8" t="str">
        <f>"80,8890"</f>
        <v>80,8890</v>
      </c>
      <c r="M58" s="7"/>
    </row>
    <row r="59" spans="1:13">
      <c r="A59" s="10" t="s">
        <v>81</v>
      </c>
      <c r="B59" s="9" t="s">
        <v>213</v>
      </c>
      <c r="C59" s="9" t="s">
        <v>214</v>
      </c>
      <c r="D59" s="9" t="s">
        <v>215</v>
      </c>
      <c r="E59" s="9" t="s">
        <v>343</v>
      </c>
      <c r="F59" s="9" t="s">
        <v>89</v>
      </c>
      <c r="G59" s="22" t="s">
        <v>110</v>
      </c>
      <c r="H59" s="21" t="s">
        <v>132</v>
      </c>
      <c r="I59" s="22" t="s">
        <v>151</v>
      </c>
      <c r="J59" s="10"/>
      <c r="K59" s="10" t="str">
        <f>"127,5"</f>
        <v>127,5</v>
      </c>
      <c r="L59" s="10" t="str">
        <f>"71,6167"</f>
        <v>71,6167</v>
      </c>
      <c r="M59" s="9" t="s">
        <v>327</v>
      </c>
    </row>
    <row r="60" spans="1:13">
      <c r="B60" s="5" t="s">
        <v>83</v>
      </c>
    </row>
    <row r="61" spans="1:13">
      <c r="B61" s="5" t="s">
        <v>83</v>
      </c>
    </row>
    <row r="62" spans="1:13">
      <c r="B62" s="5" t="s">
        <v>83</v>
      </c>
    </row>
    <row r="63" spans="1:13" ht="18">
      <c r="B63" s="13" t="s">
        <v>72</v>
      </c>
      <c r="C63" s="13"/>
    </row>
    <row r="64" spans="1:13" ht="16">
      <c r="B64" s="14" t="s">
        <v>73</v>
      </c>
      <c r="C64" s="14"/>
    </row>
    <row r="65" spans="2:6" ht="14">
      <c r="B65" s="15"/>
      <c r="C65" s="16" t="s">
        <v>74</v>
      </c>
    </row>
    <row r="66" spans="2:6" ht="14">
      <c r="B66" s="18" t="s">
        <v>75</v>
      </c>
      <c r="C66" s="18" t="s">
        <v>76</v>
      </c>
      <c r="D66" s="18" t="s">
        <v>326</v>
      </c>
      <c r="E66" s="18" t="s">
        <v>216</v>
      </c>
      <c r="F66" s="18" t="s">
        <v>77</v>
      </c>
    </row>
    <row r="67" spans="2:6">
      <c r="B67" s="5" t="s">
        <v>43</v>
      </c>
      <c r="C67" s="5" t="s">
        <v>74</v>
      </c>
      <c r="D67" s="6" t="s">
        <v>79</v>
      </c>
      <c r="E67" s="6" t="s">
        <v>47</v>
      </c>
      <c r="F67" s="6" t="s">
        <v>217</v>
      </c>
    </row>
    <row r="68" spans="2:6">
      <c r="B68" s="5" t="s">
        <v>180</v>
      </c>
      <c r="C68" s="5" t="s">
        <v>74</v>
      </c>
      <c r="D68" s="6" t="s">
        <v>218</v>
      </c>
      <c r="E68" s="6" t="s">
        <v>47</v>
      </c>
      <c r="F68" s="6" t="s">
        <v>219</v>
      </c>
    </row>
    <row r="69" spans="2:6">
      <c r="B69" s="5" t="s">
        <v>49</v>
      </c>
      <c r="C69" s="5" t="s">
        <v>74</v>
      </c>
      <c r="D69" s="6" t="s">
        <v>79</v>
      </c>
      <c r="E69" s="6" t="s">
        <v>31</v>
      </c>
      <c r="F69" s="6" t="s">
        <v>220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52:J52"/>
    <mergeCell ref="A57:J57"/>
    <mergeCell ref="B3:B4"/>
    <mergeCell ref="A11:J11"/>
    <mergeCell ref="A14:J14"/>
    <mergeCell ref="A23:J23"/>
    <mergeCell ref="A36:J36"/>
    <mergeCell ref="A42:J42"/>
    <mergeCell ref="A48:J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E9B1-6CE4-46EF-AD3F-B3A69CA0A617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7.6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1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2" t="s">
        <v>320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340</v>
      </c>
      <c r="B3" s="38" t="s">
        <v>0</v>
      </c>
      <c r="C3" s="52" t="s">
        <v>341</v>
      </c>
      <c r="D3" s="52" t="s">
        <v>8</v>
      </c>
      <c r="E3" s="40" t="s">
        <v>342</v>
      </c>
      <c r="F3" s="40" t="s">
        <v>5</v>
      </c>
      <c r="G3" s="40" t="s">
        <v>9</v>
      </c>
      <c r="H3" s="40"/>
      <c r="I3" s="40"/>
      <c r="J3" s="40"/>
      <c r="K3" s="40" t="s">
        <v>222</v>
      </c>
      <c r="L3" s="40" t="s">
        <v>3</v>
      </c>
      <c r="M3" s="53" t="s">
        <v>2</v>
      </c>
    </row>
    <row r="4" spans="1:13" s="1" customFormat="1" ht="21" customHeight="1" thickBot="1">
      <c r="A4" s="51"/>
      <c r="B4" s="39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54"/>
    </row>
    <row r="5" spans="1:13" ht="16">
      <c r="A5" s="34" t="s">
        <v>42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25" t="s">
        <v>81</v>
      </c>
      <c r="B6" s="17" t="s">
        <v>262</v>
      </c>
      <c r="C6" s="17" t="s">
        <v>263</v>
      </c>
      <c r="D6" s="17" t="s">
        <v>264</v>
      </c>
      <c r="E6" s="17" t="s">
        <v>343</v>
      </c>
      <c r="F6" s="17" t="s">
        <v>40</v>
      </c>
      <c r="G6" s="26" t="s">
        <v>31</v>
      </c>
      <c r="H6" s="26" t="s">
        <v>47</v>
      </c>
      <c r="I6" s="26" t="s">
        <v>265</v>
      </c>
      <c r="J6" s="25"/>
      <c r="K6" s="25" t="str">
        <f>"185,0"</f>
        <v>185,0</v>
      </c>
      <c r="L6" s="25" t="str">
        <f>"114,1820"</f>
        <v>114,1820</v>
      </c>
      <c r="M6" s="17"/>
    </row>
    <row r="7" spans="1:13">
      <c r="B7" s="5" t="s">
        <v>83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CEF4-0601-4B82-9693-3F353FB0A7DF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8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7.664062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2" t="s">
        <v>321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340</v>
      </c>
      <c r="B3" s="38" t="s">
        <v>0</v>
      </c>
      <c r="C3" s="52" t="s">
        <v>341</v>
      </c>
      <c r="D3" s="52" t="s">
        <v>8</v>
      </c>
      <c r="E3" s="40" t="s">
        <v>342</v>
      </c>
      <c r="F3" s="40" t="s">
        <v>5</v>
      </c>
      <c r="G3" s="40" t="s">
        <v>266</v>
      </c>
      <c r="H3" s="40"/>
      <c r="I3" s="40"/>
      <c r="J3" s="40"/>
      <c r="K3" s="40" t="s">
        <v>222</v>
      </c>
      <c r="L3" s="40" t="s">
        <v>3</v>
      </c>
      <c r="M3" s="53" t="s">
        <v>2</v>
      </c>
    </row>
    <row r="4" spans="1:13" s="1" customFormat="1" ht="21" customHeight="1" thickBot="1">
      <c r="A4" s="51"/>
      <c r="B4" s="39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54"/>
    </row>
    <row r="5" spans="1:13" ht="16">
      <c r="A5" s="34" t="s">
        <v>42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25" t="s">
        <v>81</v>
      </c>
      <c r="B6" s="17" t="s">
        <v>267</v>
      </c>
      <c r="C6" s="17" t="s">
        <v>268</v>
      </c>
      <c r="D6" s="17" t="s">
        <v>269</v>
      </c>
      <c r="E6" s="17" t="s">
        <v>343</v>
      </c>
      <c r="F6" s="17" t="s">
        <v>40</v>
      </c>
      <c r="G6" s="26" t="s">
        <v>270</v>
      </c>
      <c r="H6" s="26" t="s">
        <v>271</v>
      </c>
      <c r="I6" s="27" t="s">
        <v>272</v>
      </c>
      <c r="J6" s="25"/>
      <c r="K6" s="25" t="str">
        <f>"92,5"</f>
        <v>92,5</v>
      </c>
      <c r="L6" s="25" t="str">
        <f>"56,3603"</f>
        <v>56,3603</v>
      </c>
      <c r="M6" s="17"/>
    </row>
    <row r="7" spans="1:13">
      <c r="B7" s="5" t="s">
        <v>83</v>
      </c>
    </row>
    <row r="8" spans="1:13" ht="16">
      <c r="A8" s="36" t="s">
        <v>191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8" t="s">
        <v>81</v>
      </c>
      <c r="B9" s="7" t="s">
        <v>273</v>
      </c>
      <c r="C9" s="7" t="s">
        <v>274</v>
      </c>
      <c r="D9" s="7" t="s">
        <v>275</v>
      </c>
      <c r="E9" s="7" t="s">
        <v>343</v>
      </c>
      <c r="F9" s="7" t="s">
        <v>40</v>
      </c>
      <c r="G9" s="19" t="s">
        <v>276</v>
      </c>
      <c r="H9" s="19" t="s">
        <v>160</v>
      </c>
      <c r="I9" s="19" t="s">
        <v>22</v>
      </c>
      <c r="J9" s="8"/>
      <c r="K9" s="8" t="str">
        <f>"120,0"</f>
        <v>120,0</v>
      </c>
      <c r="L9" s="8" t="str">
        <f>"69,8400"</f>
        <v>69,8400</v>
      </c>
      <c r="M9" s="7"/>
    </row>
    <row r="10" spans="1:13">
      <c r="A10" s="10" t="s">
        <v>82</v>
      </c>
      <c r="B10" s="9" t="s">
        <v>192</v>
      </c>
      <c r="C10" s="9" t="s">
        <v>193</v>
      </c>
      <c r="D10" s="9" t="s">
        <v>194</v>
      </c>
      <c r="E10" s="9" t="s">
        <v>343</v>
      </c>
      <c r="F10" s="9" t="s">
        <v>89</v>
      </c>
      <c r="G10" s="21" t="s">
        <v>17</v>
      </c>
      <c r="H10" s="21" t="s">
        <v>138</v>
      </c>
      <c r="I10" s="21" t="s">
        <v>32</v>
      </c>
      <c r="J10" s="10"/>
      <c r="K10" s="10" t="str">
        <f>"90,0"</f>
        <v>90,0</v>
      </c>
      <c r="L10" s="10" t="str">
        <f>"52,3170"</f>
        <v>52,3170</v>
      </c>
      <c r="M10" s="9" t="s">
        <v>333</v>
      </c>
    </row>
    <row r="11" spans="1:13">
      <c r="B11" s="5" t="s">
        <v>83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AA49-EF9C-4C49-A856-E78C2034D648}">
  <dimension ref="A1:O39"/>
  <sheetViews>
    <sheetView tabSelected="1" topLeftCell="A12" workbookViewId="0">
      <selection activeCell="E30" sqref="E30"/>
    </sheetView>
  </sheetViews>
  <sheetFormatPr baseColWidth="10" defaultColWidth="9.1640625" defaultRowHeight="13"/>
  <cols>
    <col min="1" max="1" width="7.1640625" style="5" bestFit="1" customWidth="1"/>
    <col min="2" max="2" width="29.1640625" style="5" customWidth="1"/>
    <col min="3" max="3" width="26.5" style="5" bestFit="1" customWidth="1"/>
    <col min="4" max="4" width="20.83203125" style="5" bestFit="1" customWidth="1"/>
    <col min="5" max="5" width="23.33203125" style="5" customWidth="1"/>
    <col min="6" max="6" width="28.33203125" style="5" bestFit="1" customWidth="1"/>
    <col min="7" max="9" width="5.5" style="6" customWidth="1"/>
    <col min="10" max="10" width="4.5" style="6" customWidth="1"/>
    <col min="11" max="11" width="12.83203125" style="6" customWidth="1"/>
    <col min="12" max="12" width="12.5" style="31" customWidth="1"/>
    <col min="13" max="13" width="7.6640625" style="6" bestFit="1" customWidth="1"/>
    <col min="14" max="14" width="10.5" style="6" bestFit="1" customWidth="1"/>
    <col min="15" max="15" width="29.83203125" style="5" bestFit="1" customWidth="1"/>
    <col min="16" max="16384" width="9.1640625" style="3"/>
  </cols>
  <sheetData>
    <row r="1" spans="1:15" s="2" customFormat="1" ht="29" customHeight="1">
      <c r="A1" s="42" t="s">
        <v>317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1:15" s="1" customFormat="1" ht="12.75" customHeight="1">
      <c r="A3" s="50" t="s">
        <v>340</v>
      </c>
      <c r="B3" s="38" t="s">
        <v>0</v>
      </c>
      <c r="C3" s="52" t="s">
        <v>341</v>
      </c>
      <c r="D3" s="52" t="s">
        <v>8</v>
      </c>
      <c r="E3" s="40" t="s">
        <v>342</v>
      </c>
      <c r="F3" s="40" t="s">
        <v>5</v>
      </c>
      <c r="G3" s="40" t="s">
        <v>309</v>
      </c>
      <c r="H3" s="40"/>
      <c r="I3" s="40"/>
      <c r="J3" s="40"/>
      <c r="K3" s="40" t="s">
        <v>334</v>
      </c>
      <c r="L3" s="40"/>
      <c r="M3" s="40" t="s">
        <v>1</v>
      </c>
      <c r="N3" s="40" t="s">
        <v>3</v>
      </c>
      <c r="O3" s="53" t="s">
        <v>2</v>
      </c>
    </row>
    <row r="4" spans="1:15" s="1" customFormat="1" ht="21" customHeight="1" thickBot="1">
      <c r="A4" s="51"/>
      <c r="B4" s="39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28" t="s">
        <v>7</v>
      </c>
      <c r="M4" s="41"/>
      <c r="N4" s="41"/>
      <c r="O4" s="54"/>
    </row>
    <row r="5" spans="1:15" ht="16">
      <c r="A5" s="34" t="s">
        <v>106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5">
      <c r="A6" s="25" t="s">
        <v>81</v>
      </c>
      <c r="B6" s="17" t="s">
        <v>277</v>
      </c>
      <c r="C6" s="17" t="s">
        <v>278</v>
      </c>
      <c r="D6" s="17" t="s">
        <v>279</v>
      </c>
      <c r="E6" s="17" t="s">
        <v>343</v>
      </c>
      <c r="F6" s="17" t="s">
        <v>89</v>
      </c>
      <c r="G6" s="26" t="s">
        <v>23</v>
      </c>
      <c r="H6" s="27" t="s">
        <v>16</v>
      </c>
      <c r="I6" s="27" t="s">
        <v>16</v>
      </c>
      <c r="J6" s="25"/>
      <c r="K6" s="25" t="s">
        <v>280</v>
      </c>
      <c r="L6" s="33">
        <v>41</v>
      </c>
      <c r="M6" s="25" t="str">
        <f>"166,0"</f>
        <v>166,0</v>
      </c>
      <c r="N6" s="25" t="str">
        <f>"10591,5155"</f>
        <v>10591,5155</v>
      </c>
      <c r="O6" s="17"/>
    </row>
    <row r="7" spans="1:15">
      <c r="B7" s="5" t="s">
        <v>83</v>
      </c>
    </row>
    <row r="8" spans="1:15" ht="16">
      <c r="A8" s="36" t="s">
        <v>85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5">
      <c r="A9" s="8" t="s">
        <v>81</v>
      </c>
      <c r="B9" s="7" t="s">
        <v>227</v>
      </c>
      <c r="C9" s="7" t="s">
        <v>228</v>
      </c>
      <c r="D9" s="7" t="s">
        <v>229</v>
      </c>
      <c r="E9" s="7" t="s">
        <v>346</v>
      </c>
      <c r="F9" s="7" t="s">
        <v>89</v>
      </c>
      <c r="G9" s="19" t="s">
        <v>17</v>
      </c>
      <c r="H9" s="19" t="s">
        <v>270</v>
      </c>
      <c r="I9" s="19" t="s">
        <v>271</v>
      </c>
      <c r="J9" s="8"/>
      <c r="K9" s="8" t="s">
        <v>32</v>
      </c>
      <c r="L9" s="29">
        <v>4</v>
      </c>
      <c r="M9" s="8" t="str">
        <f>"96,5"</f>
        <v>96,5</v>
      </c>
      <c r="N9" s="8" t="str">
        <f>"4318,0069"</f>
        <v>4318,0069</v>
      </c>
      <c r="O9" s="7" t="s">
        <v>325</v>
      </c>
    </row>
    <row r="10" spans="1:15">
      <c r="A10" s="10" t="s">
        <v>82</v>
      </c>
      <c r="B10" s="9" t="s">
        <v>232</v>
      </c>
      <c r="C10" s="9" t="s">
        <v>233</v>
      </c>
      <c r="D10" s="9" t="s">
        <v>234</v>
      </c>
      <c r="E10" s="9" t="s">
        <v>346</v>
      </c>
      <c r="F10" s="9" t="s">
        <v>89</v>
      </c>
      <c r="G10" s="21" t="s">
        <v>17</v>
      </c>
      <c r="H10" s="21" t="s">
        <v>270</v>
      </c>
      <c r="I10" s="21" t="s">
        <v>271</v>
      </c>
      <c r="J10" s="10"/>
      <c r="K10" s="10" t="s">
        <v>32</v>
      </c>
      <c r="L10" s="30">
        <v>3</v>
      </c>
      <c r="M10" s="10" t="str">
        <f>"95,5"</f>
        <v>95,5</v>
      </c>
      <c r="N10" s="10" t="str">
        <f>"4174,9456"</f>
        <v>4174,9456</v>
      </c>
      <c r="O10" s="9" t="s">
        <v>325</v>
      </c>
    </row>
    <row r="11" spans="1:15">
      <c r="B11" s="5" t="s">
        <v>83</v>
      </c>
    </row>
    <row r="12" spans="1:15" ht="16">
      <c r="A12" s="36" t="s">
        <v>106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5">
      <c r="A13" s="8" t="s">
        <v>81</v>
      </c>
      <c r="B13" s="7" t="s">
        <v>235</v>
      </c>
      <c r="C13" s="7" t="s">
        <v>236</v>
      </c>
      <c r="D13" s="7" t="s">
        <v>237</v>
      </c>
      <c r="E13" s="7" t="s">
        <v>346</v>
      </c>
      <c r="F13" s="7" t="s">
        <v>89</v>
      </c>
      <c r="G13" s="19" t="s">
        <v>67</v>
      </c>
      <c r="H13" s="19" t="s">
        <v>22</v>
      </c>
      <c r="I13" s="19" t="s">
        <v>15</v>
      </c>
      <c r="J13" s="8"/>
      <c r="K13" s="8" t="s">
        <v>125</v>
      </c>
      <c r="L13" s="29">
        <v>15</v>
      </c>
      <c r="M13" s="8" t="str">
        <f>"145,0"</f>
        <v>145,0</v>
      </c>
      <c r="N13" s="8" t="str">
        <f>"6509,1389"</f>
        <v>6509,1389</v>
      </c>
      <c r="O13" s="7" t="s">
        <v>325</v>
      </c>
    </row>
    <row r="14" spans="1:15">
      <c r="A14" s="12" t="s">
        <v>82</v>
      </c>
      <c r="B14" s="11" t="s">
        <v>240</v>
      </c>
      <c r="C14" s="11" t="s">
        <v>241</v>
      </c>
      <c r="D14" s="11" t="s">
        <v>242</v>
      </c>
      <c r="E14" s="11" t="s">
        <v>346</v>
      </c>
      <c r="F14" s="11" t="s">
        <v>89</v>
      </c>
      <c r="G14" s="23" t="s">
        <v>48</v>
      </c>
      <c r="H14" s="23" t="s">
        <v>160</v>
      </c>
      <c r="I14" s="23" t="s">
        <v>23</v>
      </c>
      <c r="J14" s="12"/>
      <c r="K14" s="12" t="s">
        <v>125</v>
      </c>
      <c r="L14" s="32">
        <v>16</v>
      </c>
      <c r="M14" s="12" t="str">
        <f>"141,0"</f>
        <v>141,0</v>
      </c>
      <c r="N14" s="12" t="str">
        <f>"6005,6918"</f>
        <v>6005,6918</v>
      </c>
      <c r="O14" s="11" t="s">
        <v>325</v>
      </c>
    </row>
    <row r="15" spans="1:15">
      <c r="A15" s="10" t="s">
        <v>84</v>
      </c>
      <c r="B15" s="9" t="s">
        <v>243</v>
      </c>
      <c r="C15" s="9" t="s">
        <v>244</v>
      </c>
      <c r="D15" s="9" t="s">
        <v>245</v>
      </c>
      <c r="E15" s="9" t="s">
        <v>346</v>
      </c>
      <c r="F15" s="9" t="s">
        <v>89</v>
      </c>
      <c r="G15" s="21" t="s">
        <v>138</v>
      </c>
      <c r="H15" s="21" t="s">
        <v>271</v>
      </c>
      <c r="I15" s="21" t="s">
        <v>48</v>
      </c>
      <c r="J15" s="10"/>
      <c r="K15" s="10" t="s">
        <v>125</v>
      </c>
      <c r="L15" s="30">
        <v>1</v>
      </c>
      <c r="M15" s="10" t="str">
        <f>"101,0"</f>
        <v>101,0</v>
      </c>
      <c r="N15" s="10" t="str">
        <f>"3949,7121"</f>
        <v>3949,7121</v>
      </c>
      <c r="O15" s="9" t="s">
        <v>325</v>
      </c>
    </row>
    <row r="16" spans="1:15">
      <c r="B16" s="5" t="s">
        <v>83</v>
      </c>
    </row>
    <row r="17" spans="1:15" ht="16">
      <c r="A17" s="36" t="s">
        <v>10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5">
      <c r="A18" s="8" t="s">
        <v>81</v>
      </c>
      <c r="B18" s="7" t="s">
        <v>281</v>
      </c>
      <c r="C18" s="7" t="s">
        <v>282</v>
      </c>
      <c r="D18" s="7" t="s">
        <v>283</v>
      </c>
      <c r="E18" s="7" t="s">
        <v>343</v>
      </c>
      <c r="F18" s="7" t="s">
        <v>284</v>
      </c>
      <c r="G18" s="19" t="s">
        <v>46</v>
      </c>
      <c r="H18" s="19" t="s">
        <v>285</v>
      </c>
      <c r="I18" s="19" t="s">
        <v>286</v>
      </c>
      <c r="J18" s="8"/>
      <c r="K18" s="8" t="s">
        <v>22</v>
      </c>
      <c r="L18" s="29">
        <v>35</v>
      </c>
      <c r="M18" s="8" t="str">
        <f>"230,0"</f>
        <v>230,0</v>
      </c>
      <c r="N18" s="8" t="str">
        <f>"9817,5840"</f>
        <v>9817,5840</v>
      </c>
      <c r="O18" s="7" t="s">
        <v>337</v>
      </c>
    </row>
    <row r="19" spans="1:15">
      <c r="A19" s="10" t="s">
        <v>81</v>
      </c>
      <c r="B19" s="9" t="s">
        <v>287</v>
      </c>
      <c r="C19" s="9" t="s">
        <v>288</v>
      </c>
      <c r="D19" s="9" t="s">
        <v>289</v>
      </c>
      <c r="E19" s="9" t="s">
        <v>349</v>
      </c>
      <c r="F19" s="9" t="s">
        <v>89</v>
      </c>
      <c r="G19" s="21" t="s">
        <v>29</v>
      </c>
      <c r="H19" s="21" t="s">
        <v>58</v>
      </c>
      <c r="I19" s="21" t="s">
        <v>46</v>
      </c>
      <c r="J19" s="10"/>
      <c r="K19" s="10" t="s">
        <v>22</v>
      </c>
      <c r="L19" s="30">
        <v>21</v>
      </c>
      <c r="M19" s="10" t="str">
        <f>"196,0"</f>
        <v>196,0</v>
      </c>
      <c r="N19" s="10" t="str">
        <f>"8369,5810"</f>
        <v>8369,5810</v>
      </c>
      <c r="O19" s="9"/>
    </row>
    <row r="20" spans="1:15">
      <c r="B20" s="5" t="s">
        <v>83</v>
      </c>
    </row>
    <row r="21" spans="1:15" ht="16">
      <c r="A21" s="36" t="s">
        <v>24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5">
      <c r="A22" s="8" t="s">
        <v>81</v>
      </c>
      <c r="B22" s="7" t="s">
        <v>250</v>
      </c>
      <c r="C22" s="7" t="s">
        <v>251</v>
      </c>
      <c r="D22" s="7" t="s">
        <v>290</v>
      </c>
      <c r="E22" s="7" t="s">
        <v>346</v>
      </c>
      <c r="F22" s="7" t="s">
        <v>89</v>
      </c>
      <c r="G22" s="19" t="s">
        <v>30</v>
      </c>
      <c r="H22" s="19" t="s">
        <v>291</v>
      </c>
      <c r="I22" s="19" t="s">
        <v>47</v>
      </c>
      <c r="J22" s="8"/>
      <c r="K22" s="8" t="s">
        <v>16</v>
      </c>
      <c r="L22" s="29">
        <v>32</v>
      </c>
      <c r="M22" s="8" t="str">
        <f>"212,0"</f>
        <v>212,0</v>
      </c>
      <c r="N22" s="8" t="s">
        <v>306</v>
      </c>
      <c r="O22" s="7" t="s">
        <v>325</v>
      </c>
    </row>
    <row r="23" spans="1:15">
      <c r="A23" s="12" t="s">
        <v>82</v>
      </c>
      <c r="B23" s="11" t="s">
        <v>246</v>
      </c>
      <c r="C23" s="11" t="s">
        <v>247</v>
      </c>
      <c r="D23" s="11" t="s">
        <v>248</v>
      </c>
      <c r="E23" s="11" t="s">
        <v>346</v>
      </c>
      <c r="F23" s="11" t="s">
        <v>89</v>
      </c>
      <c r="G23" s="23" t="s">
        <v>30</v>
      </c>
      <c r="H23" s="23" t="s">
        <v>291</v>
      </c>
      <c r="I23" s="23" t="s">
        <v>47</v>
      </c>
      <c r="J23" s="12"/>
      <c r="K23" s="12" t="s">
        <v>16</v>
      </c>
      <c r="L23" s="32">
        <v>26</v>
      </c>
      <c r="M23" s="12" t="str">
        <f>"206,0"</f>
        <v>206,0</v>
      </c>
      <c r="N23" s="12" t="str">
        <f>"8503,7090"</f>
        <v>8503,7090</v>
      </c>
      <c r="O23" s="11" t="s">
        <v>325</v>
      </c>
    </row>
    <row r="24" spans="1:15">
      <c r="A24" s="12" t="s">
        <v>84</v>
      </c>
      <c r="B24" s="11" t="s">
        <v>292</v>
      </c>
      <c r="C24" s="11" t="s">
        <v>293</v>
      </c>
      <c r="D24" s="11" t="s">
        <v>294</v>
      </c>
      <c r="E24" s="11" t="s">
        <v>346</v>
      </c>
      <c r="F24" s="11" t="s">
        <v>89</v>
      </c>
      <c r="G24" s="23" t="s">
        <v>22</v>
      </c>
      <c r="H24" s="23" t="s">
        <v>132</v>
      </c>
      <c r="I24" s="23" t="s">
        <v>151</v>
      </c>
      <c r="J24" s="12"/>
      <c r="K24" s="12" t="s">
        <v>16</v>
      </c>
      <c r="L24" s="32">
        <v>1</v>
      </c>
      <c r="M24" s="12" t="str">
        <f>"133,5"</f>
        <v>133,5</v>
      </c>
      <c r="N24" s="12" t="str">
        <f>"4469,5409"</f>
        <v>4469,5409</v>
      </c>
      <c r="O24" s="11" t="s">
        <v>338</v>
      </c>
    </row>
    <row r="25" spans="1:15">
      <c r="A25" s="12" t="s">
        <v>81</v>
      </c>
      <c r="B25" s="11" t="s">
        <v>295</v>
      </c>
      <c r="C25" s="11" t="s">
        <v>296</v>
      </c>
      <c r="D25" s="11" t="s">
        <v>297</v>
      </c>
      <c r="E25" s="11" t="s">
        <v>347</v>
      </c>
      <c r="F25" s="11" t="s">
        <v>21</v>
      </c>
      <c r="G25" s="24" t="s">
        <v>298</v>
      </c>
      <c r="H25" s="23" t="s">
        <v>298</v>
      </c>
      <c r="I25" s="24" t="s">
        <v>299</v>
      </c>
      <c r="J25" s="12"/>
      <c r="K25" s="12" t="s">
        <v>16</v>
      </c>
      <c r="L25" s="32">
        <v>50</v>
      </c>
      <c r="M25" s="12" t="str">
        <f>"285,0"</f>
        <v>285,0</v>
      </c>
      <c r="N25" s="12" t="str">
        <f>"12507,5120"</f>
        <v>12507,5120</v>
      </c>
      <c r="O25" s="11" t="s">
        <v>339</v>
      </c>
    </row>
    <row r="26" spans="1:15">
      <c r="A26" s="10" t="s">
        <v>81</v>
      </c>
      <c r="B26" s="9" t="s">
        <v>300</v>
      </c>
      <c r="C26" s="9" t="s">
        <v>301</v>
      </c>
      <c r="D26" s="9" t="s">
        <v>302</v>
      </c>
      <c r="E26" s="9" t="s">
        <v>343</v>
      </c>
      <c r="F26" s="9" t="s">
        <v>89</v>
      </c>
      <c r="G26" s="21" t="s">
        <v>303</v>
      </c>
      <c r="H26" s="21" t="s">
        <v>304</v>
      </c>
      <c r="I26" s="21" t="s">
        <v>305</v>
      </c>
      <c r="J26" s="10"/>
      <c r="K26" s="10" t="s">
        <v>16</v>
      </c>
      <c r="L26" s="30">
        <v>37</v>
      </c>
      <c r="M26" s="10" t="str">
        <f>"252,0"</f>
        <v>252,0</v>
      </c>
      <c r="N26" s="10" t="str">
        <f>"10955,4810"</f>
        <v>10955,4810</v>
      </c>
      <c r="O26" s="9" t="s">
        <v>323</v>
      </c>
    </row>
    <row r="27" spans="1:15">
      <c r="B27" s="5" t="s">
        <v>83</v>
      </c>
    </row>
    <row r="28" spans="1:15" ht="16">
      <c r="A28" s="36" t="s">
        <v>42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5">
      <c r="A29" s="25" t="s">
        <v>81</v>
      </c>
      <c r="B29" s="17" t="s">
        <v>259</v>
      </c>
      <c r="C29" s="17" t="s">
        <v>260</v>
      </c>
      <c r="D29" s="17" t="s">
        <v>261</v>
      </c>
      <c r="E29" s="17" t="s">
        <v>346</v>
      </c>
      <c r="F29" s="17" t="s">
        <v>89</v>
      </c>
      <c r="G29" s="26" t="s">
        <v>29</v>
      </c>
      <c r="H29" s="26" t="s">
        <v>30</v>
      </c>
      <c r="I29" s="26" t="s">
        <v>31</v>
      </c>
      <c r="J29" s="25"/>
      <c r="K29" s="25" t="s">
        <v>29</v>
      </c>
      <c r="L29" s="33">
        <v>10</v>
      </c>
      <c r="M29" s="25" t="str">
        <f>"180,0"</f>
        <v>180,0</v>
      </c>
      <c r="N29" s="25" t="str">
        <f>"6294,3302"</f>
        <v>6294,3302</v>
      </c>
      <c r="O29" s="17" t="s">
        <v>325</v>
      </c>
    </row>
    <row r="30" spans="1:15">
      <c r="B30" s="5" t="s">
        <v>83</v>
      </c>
    </row>
    <row r="33" spans="2:15" ht="18">
      <c r="B33" s="13" t="s">
        <v>72</v>
      </c>
      <c r="C33" s="13"/>
    </row>
    <row r="34" spans="2:15" ht="16">
      <c r="B34" s="14" t="s">
        <v>73</v>
      </c>
      <c r="C34" s="14"/>
      <c r="F34" s="6"/>
      <c r="N34" s="5"/>
      <c r="O34" s="3"/>
    </row>
    <row r="35" spans="2:15" ht="14">
      <c r="B35" s="15"/>
      <c r="C35" s="16" t="s">
        <v>310</v>
      </c>
      <c r="F35" s="6"/>
      <c r="N35" s="5"/>
      <c r="O35" s="3"/>
    </row>
    <row r="36" spans="2:15" ht="14">
      <c r="B36" s="18" t="s">
        <v>75</v>
      </c>
      <c r="C36" s="18" t="s">
        <v>76</v>
      </c>
      <c r="D36" s="18" t="s">
        <v>326</v>
      </c>
      <c r="E36" s="18" t="s">
        <v>1</v>
      </c>
      <c r="F36" s="18" t="s">
        <v>78</v>
      </c>
      <c r="N36" s="5"/>
      <c r="O36" s="3"/>
    </row>
    <row r="37" spans="2:15">
      <c r="B37" s="5" t="s">
        <v>250</v>
      </c>
      <c r="C37" s="5" t="s">
        <v>310</v>
      </c>
      <c r="D37" s="6" t="s">
        <v>80</v>
      </c>
      <c r="E37" s="6" t="s">
        <v>335</v>
      </c>
      <c r="F37" s="6" t="s">
        <v>306</v>
      </c>
      <c r="N37" s="5"/>
      <c r="O37" s="3"/>
    </row>
    <row r="38" spans="2:15">
      <c r="B38" s="5" t="s">
        <v>246</v>
      </c>
      <c r="C38" s="5" t="s">
        <v>310</v>
      </c>
      <c r="D38" s="6" t="s">
        <v>80</v>
      </c>
      <c r="E38" s="6" t="s">
        <v>336</v>
      </c>
      <c r="F38" s="6" t="s">
        <v>307</v>
      </c>
    </row>
    <row r="39" spans="2:15">
      <c r="B39" s="5" t="s">
        <v>235</v>
      </c>
      <c r="C39" s="5" t="s">
        <v>310</v>
      </c>
      <c r="D39" s="6" t="s">
        <v>221</v>
      </c>
      <c r="E39" s="6" t="s">
        <v>175</v>
      </c>
      <c r="F39" s="6" t="s">
        <v>308</v>
      </c>
    </row>
  </sheetData>
  <mergeCells count="18">
    <mergeCell ref="A5:L5"/>
    <mergeCell ref="A1:O2"/>
    <mergeCell ref="A3:A4"/>
    <mergeCell ref="C3:C4"/>
    <mergeCell ref="D3:D4"/>
    <mergeCell ref="E3:E4"/>
    <mergeCell ref="F3:F4"/>
    <mergeCell ref="G3:J3"/>
    <mergeCell ref="B3:B4"/>
    <mergeCell ref="K3:L3"/>
    <mergeCell ref="M3:M4"/>
    <mergeCell ref="N3:N4"/>
    <mergeCell ref="O3:O4"/>
    <mergeCell ref="A8:L8"/>
    <mergeCell ref="A12:L12"/>
    <mergeCell ref="A17:L17"/>
    <mergeCell ref="A21:L21"/>
    <mergeCell ref="A28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ФЖД Любители двоеборье</vt:lpstr>
      <vt:lpstr>ФЖД Любители двоеборье 1_2</vt:lpstr>
      <vt:lpstr>ФЖД Любители жим максимум</vt:lpstr>
      <vt:lpstr>ФЖД Софт однопетельн.макс.</vt:lpstr>
      <vt:lpstr>ФЖД Армейский жим макс.</vt:lpstr>
      <vt:lpstr>ФЖД Тяговое двоеборье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2022-04-19T19:54:04Z</dcterms:modified>
</cp:coreProperties>
</file>