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6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Народный жим" sheetId="1" state="visible" r:id="rId2"/>
    <sheet name="WPC б_э тяга" sheetId="2" state="visible" r:id="rId3"/>
    <sheet name="WPC 1 слой жим" sheetId="3" state="visible" r:id="rId4"/>
    <sheet name="WPC б_э жим" sheetId="4" state="visible" r:id="rId5"/>
    <sheet name="WPC 1 слой ПЛ" sheetId="5" state="visible" r:id="rId6"/>
    <sheet name="WPC б_э ПЛ" sheetId="6" state="visible" r:id="rId7"/>
  </sheets>
  <definedNames>
    <definedName function="false" hidden="false" localSheetId="5" name="Excel_BuiltIn__FilterDatabase" vbProcedure="false">'WPC б_э ПЛ'!$A$1:$S$3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<sst xmlns="http://schemas.openxmlformats.org/spreadsheetml/2006/main" count="1637" uniqueCount="521">
  <si>
    <t xml:space="preserve">Кубок "Нижней Волги" Народный жим (1 вес)
09.Апрель.2016</t>
  </si>
  <si>
    <t xml:space="preserve">ФИО</t>
  </si>
  <si>
    <t xml:space="preserve">Возр груп
Год. р./Возраст</t>
  </si>
  <si>
    <t xml:space="preserve">С вес</t>
  </si>
  <si>
    <t xml:space="preserve">Gloss</t>
  </si>
  <si>
    <t xml:space="preserve">Команда</t>
  </si>
  <si>
    <t xml:space="preserve">Город</t>
  </si>
  <si>
    <t xml:space="preserve">Жим</t>
  </si>
  <si>
    <t xml:space="preserve">Сумма</t>
  </si>
  <si>
    <t xml:space="preserve">Очки</t>
  </si>
  <si>
    <t xml:space="preserve">Тренер</t>
  </si>
  <si>
    <t xml:space="preserve">Вес</t>
  </si>
  <si>
    <t xml:space="preserve">Повторы</t>
  </si>
  <si>
    <t xml:space="preserve">ВЕСОВАЯ КАТЕГОРИЯ   75</t>
  </si>
  <si>
    <t xml:space="preserve">Штурмин Артем</t>
  </si>
  <si>
    <t xml:space="preserve">Juniors 20-23 (27.08.1994)/21</t>
  </si>
  <si>
    <t xml:space="preserve">73,50</t>
  </si>
  <si>
    <t xml:space="preserve">Астрахань </t>
  </si>
  <si>
    <t xml:space="preserve">Астрахань/Астраханская область </t>
  </si>
  <si>
    <t xml:space="preserve">75,0</t>
  </si>
  <si>
    <t xml:space="preserve">35,0</t>
  </si>
  <si>
    <t xml:space="preserve">2625.00</t>
  </si>
  <si>
    <t xml:space="preserve"> </t>
  </si>
  <si>
    <t xml:space="preserve">Ахмеров Дмитрий</t>
  </si>
  <si>
    <t xml:space="preserve">Open (28.06.1991)/24</t>
  </si>
  <si>
    <t xml:space="preserve">72,20</t>
  </si>
  <si>
    <t xml:space="preserve">Энгельс </t>
  </si>
  <si>
    <t xml:space="preserve">Энгельс/Саратовская область </t>
  </si>
  <si>
    <t xml:space="preserve">72,5</t>
  </si>
  <si>
    <t xml:space="preserve">42,0</t>
  </si>
  <si>
    <t xml:space="preserve">3045.00</t>
  </si>
  <si>
    <t xml:space="preserve">ВЕСОВАЯ КАТЕГОРИЯ   82.5</t>
  </si>
  <si>
    <t xml:space="preserve">Синцов Александр</t>
  </si>
  <si>
    <t xml:space="preserve">Open (24.08.1986)/29</t>
  </si>
  <si>
    <t xml:space="preserve">79,40</t>
  </si>
  <si>
    <t xml:space="preserve">80,0</t>
  </si>
  <si>
    <t xml:space="preserve">33,0</t>
  </si>
  <si>
    <t xml:space="preserve">2640.00</t>
  </si>
  <si>
    <t xml:space="preserve">ВЕСОВАЯ КАТЕГОРИЯ   90</t>
  </si>
  <si>
    <t xml:space="preserve">Менлембетов Радиф</t>
  </si>
  <si>
    <t xml:space="preserve">Open (19.05.1989)/26</t>
  </si>
  <si>
    <t xml:space="preserve">85,80</t>
  </si>
  <si>
    <t xml:space="preserve">87,5</t>
  </si>
  <si>
    <t xml:space="preserve">24,0</t>
  </si>
  <si>
    <t xml:space="preserve">2100.00</t>
  </si>
  <si>
    <t xml:space="preserve">ВЕСОВАЯ КАТЕГОРИЯ   100</t>
  </si>
  <si>
    <t xml:space="preserve">Носенко Михаил</t>
  </si>
  <si>
    <t xml:space="preserve">Open (25.08.1981)/34</t>
  </si>
  <si>
    <t xml:space="preserve">99,00</t>
  </si>
  <si>
    <t xml:space="preserve">Ахтубинск/Астраханская область </t>
  </si>
  <si>
    <t xml:space="preserve">100,0</t>
  </si>
  <si>
    <t xml:space="preserve">37,0</t>
  </si>
  <si>
    <t xml:space="preserve">3700.00</t>
  </si>
  <si>
    <t xml:space="preserve">Элканишвили Георгий</t>
  </si>
  <si>
    <t xml:space="preserve">Open (01.11.1988)/27</t>
  </si>
  <si>
    <t xml:space="preserve">98,40</t>
  </si>
  <si>
    <t xml:space="preserve">Мин Воды </t>
  </si>
  <si>
    <t xml:space="preserve">Минеральные Воды/Ставропольский край </t>
  </si>
  <si>
    <t xml:space="preserve">28,0</t>
  </si>
  <si>
    <t xml:space="preserve">2800.00</t>
  </si>
  <si>
    <t xml:space="preserve">Главный судья: Роде А.Б. НК Саратов </t>
  </si>
  <si>
    <t xml:space="preserve">Главный секретарь: Роде И.А МК Саратов </t>
  </si>
  <si>
    <t xml:space="preserve">Старший судья: Давтян А.В. Астрахань</t>
  </si>
  <si>
    <t xml:space="preserve">Боковой судья: Паршин В.А Астрахань </t>
  </si>
  <si>
    <t xml:space="preserve">Секретарь: Агафонова А.Ю. Астрахань </t>
  </si>
  <si>
    <t xml:space="preserve">Абсолютный зачёт </t>
  </si>
  <si>
    <t xml:space="preserve">Мужчины </t>
  </si>
  <si>
    <t xml:space="preserve">Юниоры </t>
  </si>
  <si>
    <t xml:space="preserve">Gloss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</si>
  <si>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</si>
  <si>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</si>
  <si>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</si>
  <si>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</si>
  <si>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1834,8750</t>
  </si>
  <si>
    <t xml:space="preserve">Юниоры 20 - 23 </t>
  </si>
  <si>
    <t xml:space="preserve">75 </t>
  </si>
  <si>
    <t xml:space="preserve">2625,0</t>
  </si>
  <si>
    <t xml:space="preserve">Открытая </t>
  </si>
  <si>
    <t xml:space="preserve">2160,0601</t>
  </si>
  <si>
    <t xml:space="preserve">100 </t>
  </si>
  <si>
    <t xml:space="preserve">3700,0</t>
  </si>
  <si>
    <t xml:space="preserve">2157,8392</t>
  </si>
  <si>
    <t xml:space="preserve">3045,0</t>
  </si>
  <si>
    <t xml:space="preserve">1745,5680</t>
  </si>
  <si>
    <t xml:space="preserve">82.5 </t>
  </si>
  <si>
    <t xml:space="preserve">2640,0</t>
  </si>
  <si>
    <t xml:space="preserve">1638,9799</t>
  </si>
  <si>
    <t xml:space="preserve">2800,0</t>
  </si>
  <si>
    <t xml:space="preserve">1320,9000</t>
  </si>
  <si>
    <t xml:space="preserve">90 </t>
  </si>
  <si>
    <t xml:space="preserve">2100,0</t>
  </si>
  <si>
    <t xml:space="preserve">Кубок "Нижней Волги" WPC тяга становая без экипировки
09.Апрель.2016</t>
  </si>
  <si>
    <t xml:space="preserve">Тяга</t>
  </si>
  <si>
    <t xml:space="preserve">Рек</t>
  </si>
  <si>
    <t xml:space="preserve">ВЕСОВАЯ КАТЕГОРИЯ   48</t>
  </si>
  <si>
    <t xml:space="preserve">Жарасова Мадина</t>
  </si>
  <si>
    <t xml:space="preserve">Juniors 20-23 (30.09.1993)/22</t>
  </si>
  <si>
    <t xml:space="preserve">45,70</t>
  </si>
  <si>
    <t xml:space="preserve">90,0</t>
  </si>
  <si>
    <t xml:space="preserve">ВЕСОВАЯ КАТЕГОРИЯ   56</t>
  </si>
  <si>
    <t xml:space="preserve">Долгушева Анастасия</t>
  </si>
  <si>
    <t xml:space="preserve">Teen 18-19 (25.07.1997)/18</t>
  </si>
  <si>
    <t xml:space="preserve">55,30</t>
  </si>
  <si>
    <t xml:space="preserve">60,0</t>
  </si>
  <si>
    <t xml:space="preserve">85,0</t>
  </si>
  <si>
    <t xml:space="preserve">Михайлова Юлия</t>
  </si>
  <si>
    <t xml:space="preserve">Open (18.02.1982)/34</t>
  </si>
  <si>
    <t xml:space="preserve">55,10</t>
  </si>
  <si>
    <t xml:space="preserve">112,5</t>
  </si>
  <si>
    <t xml:space="preserve">122,5</t>
  </si>
  <si>
    <t xml:space="preserve">130,0</t>
  </si>
  <si>
    <t xml:space="preserve">Киселев А.П. </t>
  </si>
  <si>
    <t xml:space="preserve">Третьякова Валентина</t>
  </si>
  <si>
    <t xml:space="preserve">Teen 18-19 (27.03.1997)/19</t>
  </si>
  <si>
    <t xml:space="preserve">81,90</t>
  </si>
  <si>
    <t xml:space="preserve">120,0</t>
  </si>
  <si>
    <t xml:space="preserve">Ласкова Надежда</t>
  </si>
  <si>
    <t xml:space="preserve">Open (18.09.1983)/32</t>
  </si>
  <si>
    <t xml:space="preserve">87,30</t>
  </si>
  <si>
    <t xml:space="preserve">110,0</t>
  </si>
  <si>
    <t xml:space="preserve">125,0</t>
  </si>
  <si>
    <t xml:space="preserve">ВЕСОВАЯ КАТЕГОРИЯ   60</t>
  </si>
  <si>
    <t xml:space="preserve">Абдулин Ильдар</t>
  </si>
  <si>
    <t xml:space="preserve">Open (10.07.1991)/24</t>
  </si>
  <si>
    <t xml:space="preserve">57,80</t>
  </si>
  <si>
    <t xml:space="preserve">140,0</t>
  </si>
  <si>
    <t xml:space="preserve">Дедков Валерий</t>
  </si>
  <si>
    <t xml:space="preserve">Teen 13-15 (20.10.2000)/15</t>
  </si>
  <si>
    <t xml:space="preserve">80,20</t>
  </si>
  <si>
    <t xml:space="preserve">Трухин Владислав</t>
  </si>
  <si>
    <t xml:space="preserve">Juniors 20-23 (24.10.1994)/21</t>
  </si>
  <si>
    <t xml:space="preserve">81,20</t>
  </si>
  <si>
    <t xml:space="preserve">195,0</t>
  </si>
  <si>
    <t xml:space="preserve">210,0</t>
  </si>
  <si>
    <t xml:space="preserve">222,5</t>
  </si>
  <si>
    <t xml:space="preserve">230,0</t>
  </si>
  <si>
    <t xml:space="preserve">240,0</t>
  </si>
  <si>
    <t xml:space="preserve">Кошкин Алексей</t>
  </si>
  <si>
    <t xml:space="preserve">Masters 50-54 (17.04.1964)/51</t>
  </si>
  <si>
    <t xml:space="preserve">77,60</t>
  </si>
  <si>
    <t xml:space="preserve">180,0</t>
  </si>
  <si>
    <t xml:space="preserve">197,5</t>
  </si>
  <si>
    <t xml:space="preserve">Атнагулов Наиль</t>
  </si>
  <si>
    <t xml:space="preserve">Teen 18-19 (21.10.1996)/19</t>
  </si>
  <si>
    <t xml:space="preserve">84,10</t>
  </si>
  <si>
    <t xml:space="preserve">160,0</t>
  </si>
  <si>
    <t xml:space="preserve">190,0</t>
  </si>
  <si>
    <t xml:space="preserve">Шмаков Александр</t>
  </si>
  <si>
    <t xml:space="preserve">Juniors 20-23 (04.10.1994)/21</t>
  </si>
  <si>
    <t xml:space="preserve">84,20</t>
  </si>
  <si>
    <t xml:space="preserve">205,0</t>
  </si>
  <si>
    <t xml:space="preserve">220,0</t>
  </si>
  <si>
    <t xml:space="preserve">Карапетян Оганнес</t>
  </si>
  <si>
    <t xml:space="preserve">Open (14.11.1985)/30</t>
  </si>
  <si>
    <t xml:space="preserve">89,60</t>
  </si>
  <si>
    <t xml:space="preserve">260,0</t>
  </si>
  <si>
    <t xml:space="preserve">270,0</t>
  </si>
  <si>
    <t xml:space="preserve">Колючкин Николай</t>
  </si>
  <si>
    <t xml:space="preserve">Open (20.05.1967)/48</t>
  </si>
  <si>
    <t xml:space="preserve">96,30</t>
  </si>
  <si>
    <t xml:space="preserve">Демидов Алексей</t>
  </si>
  <si>
    <t xml:space="preserve">Open (23.04.1981)/34</t>
  </si>
  <si>
    <t xml:space="preserve">93,30</t>
  </si>
  <si>
    <t xml:space="preserve">225,0</t>
  </si>
  <si>
    <t xml:space="preserve">Masters 45-49 (20.05.1967)/48</t>
  </si>
  <si>
    <t xml:space="preserve">Морев Алексей</t>
  </si>
  <si>
    <t xml:space="preserve">Masters 45-49 (20.10.1967)/48</t>
  </si>
  <si>
    <t xml:space="preserve">93,10</t>
  </si>
  <si>
    <t xml:space="preserve">200,0</t>
  </si>
  <si>
    <t xml:space="preserve">Манаков Михаил</t>
  </si>
  <si>
    <t xml:space="preserve">Masters 55-59 (09.10.1957)/58</t>
  </si>
  <si>
    <t xml:space="preserve">94,30</t>
  </si>
  <si>
    <t xml:space="preserve">150,0</t>
  </si>
  <si>
    <t xml:space="preserve">170,0</t>
  </si>
  <si>
    <t xml:space="preserve">ВЕСОВАЯ КАТЕГОРИЯ   110</t>
  </si>
  <si>
    <t xml:space="preserve">Харитонов Вячеслав</t>
  </si>
  <si>
    <t xml:space="preserve">Teen 18-19 (12.03.1997)/19</t>
  </si>
  <si>
    <t xml:space="preserve">107,80</t>
  </si>
  <si>
    <t xml:space="preserve">Насрулаев Амир</t>
  </si>
  <si>
    <t xml:space="preserve">Open (18.08.1990)/25</t>
  </si>
  <si>
    <t xml:space="preserve">250,0</t>
  </si>
  <si>
    <t xml:space="preserve">280,0</t>
  </si>
  <si>
    <t xml:space="preserve">Карев Виталий</t>
  </si>
  <si>
    <t xml:space="preserve">Open (27.02.1991)/25</t>
  </si>
  <si>
    <t xml:space="preserve">108,50</t>
  </si>
  <si>
    <t xml:space="preserve">247,5</t>
  </si>
  <si>
    <t xml:space="preserve">262,5</t>
  </si>
  <si>
    <t xml:space="preserve">272,5</t>
  </si>
  <si>
    <t xml:space="preserve">Попов Владимир</t>
  </si>
  <si>
    <t xml:space="preserve">Open (30.05.1985)/30</t>
  </si>
  <si>
    <t xml:space="preserve">105,80</t>
  </si>
  <si>
    <t xml:space="preserve">Лично </t>
  </si>
  <si>
    <t xml:space="preserve">235,0</t>
  </si>
  <si>
    <t xml:space="preserve">Давтян А.В. </t>
  </si>
  <si>
    <t xml:space="preserve">Киселев Алексей</t>
  </si>
  <si>
    <t xml:space="preserve">Open (27.04.1974)/41</t>
  </si>
  <si>
    <t xml:space="preserve">110,00</t>
  </si>
  <si>
    <t xml:space="preserve">Солопин Александр</t>
  </si>
  <si>
    <t xml:space="preserve">Masters 40-44 (09.10.1971)/44</t>
  </si>
  <si>
    <t xml:space="preserve">105,20</t>
  </si>
  <si>
    <t xml:space="preserve">ВЕСОВАЯ КАТЕГОРИЯ   125</t>
  </si>
  <si>
    <t xml:space="preserve">Котиев Адам</t>
  </si>
  <si>
    <t xml:space="preserve">Open (01.07.1971)/44</t>
  </si>
  <si>
    <t xml:space="preserve">118,10</t>
  </si>
  <si>
    <t xml:space="preserve">Волгоград </t>
  </si>
  <si>
    <t xml:space="preserve">Волгоград/Волгоградская область </t>
  </si>
  <si>
    <t xml:space="preserve">290,0</t>
  </si>
  <si>
    <t xml:space="preserve">ВЕСОВАЯ КАТЕГОРИЯ   140</t>
  </si>
  <si>
    <t xml:space="preserve">Дуруев Артур</t>
  </si>
  <si>
    <t xml:space="preserve">Juniors 20-23 (08.07.1994)/21</t>
  </si>
  <si>
    <t xml:space="preserve">137,60</t>
  </si>
  <si>
    <t xml:space="preserve">300,0</t>
  </si>
  <si>
    <t xml:space="preserve">Женщины </t>
  </si>
  <si>
    <t xml:space="preserve">Юноши </t>
  </si>
  <si>
    <t xml:space="preserve">Юноши 18 - 19 </t>
  </si>
  <si>
    <t xml:space="preserve">102,7065</t>
  </si>
  <si>
    <t xml:space="preserve">56 </t>
  </si>
  <si>
    <t xml:space="preserve">79,0875</t>
  </si>
  <si>
    <t xml:space="preserve">137,4750</t>
  </si>
  <si>
    <t xml:space="preserve">95,0500</t>
  </si>
  <si>
    <t xml:space="preserve">110 </t>
  </si>
  <si>
    <t xml:space="preserve">135,7920</t>
  </si>
  <si>
    <t xml:space="preserve">120,9920</t>
  </si>
  <si>
    <t xml:space="preserve">Юноши 13 - 15 </t>
  </si>
  <si>
    <t xml:space="preserve">91,9380</t>
  </si>
  <si>
    <t xml:space="preserve">140 </t>
  </si>
  <si>
    <t xml:space="preserve">149,3072</t>
  </si>
  <si>
    <t xml:space="preserve">144,9143</t>
  </si>
  <si>
    <t xml:space="preserve">139,9860</t>
  </si>
  <si>
    <t xml:space="preserve">165,6045</t>
  </si>
  <si>
    <t xml:space="preserve">125 </t>
  </si>
  <si>
    <t xml:space="preserve">160,3410</t>
  </si>
  <si>
    <t xml:space="preserve">152,7660</t>
  </si>
  <si>
    <t xml:space="preserve">152,0760</t>
  </si>
  <si>
    <t xml:space="preserve">148,2338</t>
  </si>
  <si>
    <t xml:space="preserve">141,8640</t>
  </si>
  <si>
    <t xml:space="preserve">132,0660</t>
  </si>
  <si>
    <t xml:space="preserve">128,0700</t>
  </si>
  <si>
    <t xml:space="preserve">60 </t>
  </si>
  <si>
    <t xml:space="preserve">120,9810</t>
  </si>
  <si>
    <t xml:space="preserve">Мастера </t>
  </si>
  <si>
    <t xml:space="preserve">Мастера 45 - 49 </t>
  </si>
  <si>
    <t xml:space="preserve">155,6248</t>
  </si>
  <si>
    <t xml:space="preserve">Мастера 40 - 44 </t>
  </si>
  <si>
    <t xml:space="preserve">148,7057</t>
  </si>
  <si>
    <t xml:space="preserve">Мастера 50 - 54 </t>
  </si>
  <si>
    <t xml:space="preserve">138,6998</t>
  </si>
  <si>
    <t xml:space="preserve">131,8484</t>
  </si>
  <si>
    <t xml:space="preserve">Мастера 55 - 59 </t>
  </si>
  <si>
    <t xml:space="preserve">131,0455</t>
  </si>
  <si>
    <t xml:space="preserve">Кубок "Нижней Волги" WPC жим лежа в однослойной экипировке
09.Апрель.2016</t>
  </si>
  <si>
    <t xml:space="preserve">Леденев Сергей</t>
  </si>
  <si>
    <t xml:space="preserve">Open (19.10.1988)/27</t>
  </si>
  <si>
    <t xml:space="preserve">105,35</t>
  </si>
  <si>
    <t xml:space="preserve">108,3048</t>
  </si>
  <si>
    <t xml:space="preserve">Кубок "Нижней Волги" WPC жим лежа без экипировки
09.Апрель.2016</t>
  </si>
  <si>
    <t xml:space="preserve">65,0</t>
  </si>
  <si>
    <t xml:space="preserve">70,0</t>
  </si>
  <si>
    <t xml:space="preserve">77,5</t>
  </si>
  <si>
    <t xml:space="preserve">135,0</t>
  </si>
  <si>
    <t xml:space="preserve">142,5</t>
  </si>
  <si>
    <t xml:space="preserve">Сынков Никита</t>
  </si>
  <si>
    <t xml:space="preserve">70,10</t>
  </si>
  <si>
    <t xml:space="preserve">115,0</t>
  </si>
  <si>
    <t xml:space="preserve">Сидоров Сергей</t>
  </si>
  <si>
    <t xml:space="preserve">Open (28.05.1983)/32</t>
  </si>
  <si>
    <t xml:space="preserve">74,40</t>
  </si>
  <si>
    <t xml:space="preserve">Бутенко Игорь</t>
  </si>
  <si>
    <t xml:space="preserve">Teen 18-19 (13.04.1996)/19</t>
  </si>
  <si>
    <t xml:space="preserve">78,50</t>
  </si>
  <si>
    <t xml:space="preserve">Лазарев Никита</t>
  </si>
  <si>
    <t xml:space="preserve">Teen 18-19 (17.11.1996)/19</t>
  </si>
  <si>
    <t xml:space="preserve">80,50</t>
  </si>
  <si>
    <t xml:space="preserve">Самосюк Виктор</t>
  </si>
  <si>
    <t xml:space="preserve">Teen 18-19 (21.02.1997)/19</t>
  </si>
  <si>
    <t xml:space="preserve">82,00</t>
  </si>
  <si>
    <t xml:space="preserve">Данилин Дмитрий</t>
  </si>
  <si>
    <t xml:space="preserve">Juniors 20-23 (24.06.1994)/21</t>
  </si>
  <si>
    <t xml:space="preserve">82,50</t>
  </si>
  <si>
    <t xml:space="preserve">147,5</t>
  </si>
  <si>
    <t xml:space="preserve">157,5</t>
  </si>
  <si>
    <t xml:space="preserve">Козлов Артем</t>
  </si>
  <si>
    <t xml:space="preserve">Open (13.03.1982)/34</t>
  </si>
  <si>
    <t xml:space="preserve">81,70</t>
  </si>
  <si>
    <t xml:space="preserve">185,0</t>
  </si>
  <si>
    <t xml:space="preserve">165,0</t>
  </si>
  <si>
    <t xml:space="preserve">Курицин Геннадий</t>
  </si>
  <si>
    <t xml:space="preserve">Open (05.06.1989)/26</t>
  </si>
  <si>
    <t xml:space="preserve">77,30</t>
  </si>
  <si>
    <t xml:space="preserve">Звягинцев Андрей</t>
  </si>
  <si>
    <t xml:space="preserve">Open (20.06.1987)/28</t>
  </si>
  <si>
    <t xml:space="preserve">81,80</t>
  </si>
  <si>
    <t xml:space="preserve">127,5</t>
  </si>
  <si>
    <t xml:space="preserve">Митрофанов Жоэль</t>
  </si>
  <si>
    <t xml:space="preserve">Juniors 20-23 (18.05.1992)/23</t>
  </si>
  <si>
    <t xml:space="preserve">84,60</t>
  </si>
  <si>
    <t xml:space="preserve">Поляков Кирилл</t>
  </si>
  <si>
    <t xml:space="preserve">Open (19.04.1988)/27</t>
  </si>
  <si>
    <t xml:space="preserve">86,00</t>
  </si>
  <si>
    <t xml:space="preserve">Паршин Владимир</t>
  </si>
  <si>
    <t xml:space="preserve">Open (27.03.1979)/37</t>
  </si>
  <si>
    <t xml:space="preserve">88,00</t>
  </si>
  <si>
    <t xml:space="preserve">0,0</t>
  </si>
  <si>
    <t xml:space="preserve">175,0</t>
  </si>
  <si>
    <t xml:space="preserve">Рабеев Дмитрий</t>
  </si>
  <si>
    <t xml:space="preserve">Open (12.11.1982)/33</t>
  </si>
  <si>
    <t xml:space="preserve">96,00</t>
  </si>
  <si>
    <t xml:space="preserve">155,0</t>
  </si>
  <si>
    <t xml:space="preserve">Громилин Евгений</t>
  </si>
  <si>
    <t xml:space="preserve">Open (01.11.1991)/24</t>
  </si>
  <si>
    <t xml:space="preserve">96,20</t>
  </si>
  <si>
    <t xml:space="preserve">Яшин Вадим</t>
  </si>
  <si>
    <t xml:space="preserve">Masters 45-49 (22.04.1969)/46</t>
  </si>
  <si>
    <t xml:space="preserve">96,40</t>
  </si>
  <si>
    <t xml:space="preserve">Волжский </t>
  </si>
  <si>
    <t xml:space="preserve">Волжский/Волгоградская область </t>
  </si>
  <si>
    <t xml:space="preserve">Зубарев Сергей</t>
  </si>
  <si>
    <t xml:space="preserve">Masters 50-54 (29.11.1963)/52</t>
  </si>
  <si>
    <t xml:space="preserve">95,70</t>
  </si>
  <si>
    <t xml:space="preserve">Дьяконов Дмитрий</t>
  </si>
  <si>
    <t xml:space="preserve">Open (07.07.1988)/27</t>
  </si>
  <si>
    <t xml:space="preserve">Абросимов Евгений</t>
  </si>
  <si>
    <t xml:space="preserve">Open (29.09.1966)/49</t>
  </si>
  <si>
    <t xml:space="preserve">107,40</t>
  </si>
  <si>
    <t xml:space="preserve">Лебедев Виктор</t>
  </si>
  <si>
    <t xml:space="preserve">Open (11.04.1991)/24</t>
  </si>
  <si>
    <t xml:space="preserve">109,20</t>
  </si>
  <si>
    <t xml:space="preserve">Вольф Андрей</t>
  </si>
  <si>
    <t xml:space="preserve">Masters 40-44 (31.01.1975)/41</t>
  </si>
  <si>
    <t xml:space="preserve">103,10</t>
  </si>
  <si>
    <t xml:space="preserve">145,0</t>
  </si>
  <si>
    <t xml:space="preserve">Саркисов Рубен</t>
  </si>
  <si>
    <t xml:space="preserve">Masters 45-49 (27.09.1968)/47</t>
  </si>
  <si>
    <t xml:space="preserve">105,00</t>
  </si>
  <si>
    <t xml:space="preserve">172,5</t>
  </si>
  <si>
    <t xml:space="preserve">Долгов Александр</t>
  </si>
  <si>
    <t xml:space="preserve">Open (21.03.1974)/42</t>
  </si>
  <si>
    <t xml:space="preserve">113,00</t>
  </si>
  <si>
    <t xml:space="preserve">74,0250</t>
  </si>
  <si>
    <t xml:space="preserve">55,1290</t>
  </si>
  <si>
    <t xml:space="preserve">79,9680</t>
  </si>
  <si>
    <t xml:space="preserve">75,3307</t>
  </si>
  <si>
    <t xml:space="preserve">74,4222</t>
  </si>
  <si>
    <t xml:space="preserve">101,5245</t>
  </si>
  <si>
    <t xml:space="preserve">99,6075</t>
  </si>
  <si>
    <t xml:space="preserve">90,6750</t>
  </si>
  <si>
    <t xml:space="preserve">120,0095</t>
  </si>
  <si>
    <t xml:space="preserve">111,8739</t>
  </si>
  <si>
    <t xml:space="preserve">111,7100</t>
  </si>
  <si>
    <t xml:space="preserve">105,7920</t>
  </si>
  <si>
    <t xml:space="preserve">102,4362</t>
  </si>
  <si>
    <t xml:space="preserve">93,2321</t>
  </si>
  <si>
    <t xml:space="preserve">90,0450</t>
  </si>
  <si>
    <t xml:space="preserve">88,7100</t>
  </si>
  <si>
    <t xml:space="preserve">87,5745</t>
  </si>
  <si>
    <t xml:space="preserve">84,7935</t>
  </si>
  <si>
    <t xml:space="preserve">83,1180</t>
  </si>
  <si>
    <t xml:space="preserve">82,6455</t>
  </si>
  <si>
    <t xml:space="preserve">106,5090</t>
  </si>
  <si>
    <t xml:space="preserve">93,2405</t>
  </si>
  <si>
    <t xml:space="preserve">92,5027</t>
  </si>
  <si>
    <t xml:space="preserve">84,7610</t>
  </si>
  <si>
    <t xml:space="preserve">84,1209</t>
  </si>
  <si>
    <t xml:space="preserve">Кубок "Нижней Волги" WPC пауэрлифтинг в однослойной экипировке
09.Апрель.2016</t>
  </si>
  <si>
    <t xml:space="preserve">Присед</t>
  </si>
  <si>
    <t xml:space="preserve">215,0</t>
  </si>
  <si>
    <t xml:space="preserve">ВЕСОВАЯ КАТЕГОРИЯ   140+</t>
  </si>
  <si>
    <t xml:space="preserve">Попов Евгений</t>
  </si>
  <si>
    <t xml:space="preserve">Juniors 20-23 (12.11.1992)/23</t>
  </si>
  <si>
    <t xml:space="preserve">140,50</t>
  </si>
  <si>
    <t xml:space="preserve">790,0</t>
  </si>
  <si>
    <t xml:space="preserve">421,2596</t>
  </si>
  <si>
    <t xml:space="preserve">140+ </t>
  </si>
  <si>
    <t xml:space="preserve">552,5</t>
  </si>
  <si>
    <t xml:space="preserve">293,2366</t>
  </si>
  <si>
    <t xml:space="preserve">Кубок "Нижней Волги" WPC пауэрлифтинг без экипировки
09.Апрель.2016</t>
  </si>
  <si>
    <t xml:space="preserve">Кананыхина Любовь</t>
  </si>
  <si>
    <t xml:space="preserve">Open (08.12.1984)/31</t>
  </si>
  <si>
    <t xml:space="preserve">86,20</t>
  </si>
  <si>
    <t xml:space="preserve">40,0</t>
  </si>
  <si>
    <t xml:space="preserve">55,0</t>
  </si>
  <si>
    <t xml:space="preserve">290.00</t>
  </si>
  <si>
    <t xml:space="preserve">ВЕСОВАЯ КАТЕГОРИЯ   67.5</t>
  </si>
  <si>
    <t xml:space="preserve">Великоданов Александр</t>
  </si>
  <si>
    <t xml:space="preserve">Teen 13-15 (06.06.2000)/15</t>
  </si>
  <si>
    <t xml:space="preserve">65,60</t>
  </si>
  <si>
    <t xml:space="preserve">345.00</t>
  </si>
  <si>
    <t xml:space="preserve">Шипицин Дмитрий</t>
  </si>
  <si>
    <t xml:space="preserve">Teen 16-17 (16.01.2000)/16</t>
  </si>
  <si>
    <t xml:space="preserve">66,60</t>
  </si>
  <si>
    <t xml:space="preserve">105,0</t>
  </si>
  <si>
    <t xml:space="preserve">320.00</t>
  </si>
  <si>
    <t xml:space="preserve">Смородин Иван</t>
  </si>
  <si>
    <t xml:space="preserve">Juniors 20-23 (25.09.1994)/21</t>
  </si>
  <si>
    <t xml:space="preserve">65,50</t>
  </si>
  <si>
    <t xml:space="preserve">400.00</t>
  </si>
  <si>
    <t xml:space="preserve">Куличков Владимир</t>
  </si>
  <si>
    <t xml:space="preserve">Teen 13-15 (21.06.2000)/15</t>
  </si>
  <si>
    <t xml:space="preserve">73,00</t>
  </si>
  <si>
    <t xml:space="preserve">95,0</t>
  </si>
  <si>
    <t xml:space="preserve">202,5</t>
  </si>
  <si>
    <t xml:space="preserve">462.50</t>
  </si>
  <si>
    <t xml:space="preserve">Демецкий Сергей</t>
  </si>
  <si>
    <t xml:space="preserve">Juniors 20-23 (04.07.1994)/21</t>
  </si>
  <si>
    <t xml:space="preserve">73,80</t>
  </si>
  <si>
    <t xml:space="preserve">380.00</t>
  </si>
  <si>
    <t xml:space="preserve">Лопырев Александр</t>
  </si>
  <si>
    <t xml:space="preserve">Juniors 20-23 (03.01.1995)/21</t>
  </si>
  <si>
    <t xml:space="preserve">78,20</t>
  </si>
  <si>
    <t xml:space="preserve">207,5</t>
  </si>
  <si>
    <t xml:space="preserve">500.00</t>
  </si>
  <si>
    <t xml:space="preserve">Лопырев В. </t>
  </si>
  <si>
    <t xml:space="preserve">Соболев Константин</t>
  </si>
  <si>
    <t xml:space="preserve">Open (04.04.1980)/36</t>
  </si>
  <si>
    <t xml:space="preserve">79,50</t>
  </si>
  <si>
    <t xml:space="preserve">187,5</t>
  </si>
  <si>
    <t xml:space="preserve">535.00</t>
  </si>
  <si>
    <t xml:space="preserve">Семёнов Дмитрий</t>
  </si>
  <si>
    <t xml:space="preserve">Open (31.08.1991)/24</t>
  </si>
  <si>
    <t xml:space="preserve">82,10</t>
  </si>
  <si>
    <t xml:space="preserve">132,5</t>
  </si>
  <si>
    <t xml:space="preserve">477.50</t>
  </si>
  <si>
    <t xml:space="preserve">Антонов Илья</t>
  </si>
  <si>
    <t xml:space="preserve">Teen 16-17 (08.07.1998)/17</t>
  </si>
  <si>
    <t xml:space="preserve">87,80</t>
  </si>
  <si>
    <t xml:space="preserve">152,5</t>
  </si>
  <si>
    <t xml:space="preserve">Дашевский Леонид</t>
  </si>
  <si>
    <t xml:space="preserve">Open (06.02.1987)/29</t>
  </si>
  <si>
    <t xml:space="preserve">89,00</t>
  </si>
  <si>
    <t xml:space="preserve">545.00</t>
  </si>
  <si>
    <t xml:space="preserve">Тихов Александр</t>
  </si>
  <si>
    <t xml:space="preserve">Open (11.12.1983)/32</t>
  </si>
  <si>
    <t xml:space="preserve">85,30</t>
  </si>
  <si>
    <t xml:space="preserve">492.50</t>
  </si>
  <si>
    <t xml:space="preserve">Кучин Никита</t>
  </si>
  <si>
    <t xml:space="preserve">Open (10.03.1992)/24</t>
  </si>
  <si>
    <t xml:space="preserve">88,80</t>
  </si>
  <si>
    <t xml:space="preserve">0.00</t>
  </si>
  <si>
    <t xml:space="preserve">Белоусов Дмитрий</t>
  </si>
  <si>
    <t xml:space="preserve">Teen 18-19 (28.11.1996)/19</t>
  </si>
  <si>
    <t xml:space="preserve">93,90</t>
  </si>
  <si>
    <t xml:space="preserve">182,5</t>
  </si>
  <si>
    <t xml:space="preserve">537.50</t>
  </si>
  <si>
    <t xml:space="preserve">Кириндясов Андрей</t>
  </si>
  <si>
    <t xml:space="preserve">Open (20.03.1988)/28</t>
  </si>
  <si>
    <t xml:space="preserve">Камызяк </t>
  </si>
  <si>
    <t xml:space="preserve">Камызяк/Астраханская область </t>
  </si>
  <si>
    <t xml:space="preserve">177,5</t>
  </si>
  <si>
    <t xml:space="preserve">595.00</t>
  </si>
  <si>
    <t xml:space="preserve">Щербаков Сергей</t>
  </si>
  <si>
    <t xml:space="preserve">Open (20.03.1991)/25</t>
  </si>
  <si>
    <t xml:space="preserve">95,80</t>
  </si>
  <si>
    <t xml:space="preserve">192,5</t>
  </si>
  <si>
    <t xml:space="preserve">572.50</t>
  </si>
  <si>
    <t xml:space="preserve">Подосинников Михаил</t>
  </si>
  <si>
    <t xml:space="preserve">Open (08.10.1986)/29</t>
  </si>
  <si>
    <t xml:space="preserve">92,45</t>
  </si>
  <si>
    <t xml:space="preserve">530.00</t>
  </si>
  <si>
    <t xml:space="preserve">Ашутов Анвар</t>
  </si>
  <si>
    <t xml:space="preserve">Open (05.03.1987)/29</t>
  </si>
  <si>
    <t xml:space="preserve">98,50</t>
  </si>
  <si>
    <t xml:space="preserve">212,5</t>
  </si>
  <si>
    <t xml:space="preserve">Курмалиев Ринат</t>
  </si>
  <si>
    <t xml:space="preserve">Open (29.08.1981)/34</t>
  </si>
  <si>
    <t xml:space="preserve">94,70</t>
  </si>
  <si>
    <t xml:space="preserve">527.50</t>
  </si>
  <si>
    <t xml:space="preserve">Трембовецкий Юрий</t>
  </si>
  <si>
    <t xml:space="preserve">Open (29.07.1986)/29</t>
  </si>
  <si>
    <t xml:space="preserve">480.00</t>
  </si>
  <si>
    <t xml:space="preserve">Буйлов Александр</t>
  </si>
  <si>
    <t xml:space="preserve">Teen 16-17 (16.12.1988)/27</t>
  </si>
  <si>
    <t xml:space="preserve">103,40</t>
  </si>
  <si>
    <t xml:space="preserve">162,5</t>
  </si>
  <si>
    <t xml:space="preserve">577.50</t>
  </si>
  <si>
    <t xml:space="preserve">Яицков Эльдар</t>
  </si>
  <si>
    <t xml:space="preserve">Teen 18-19 (30.04.1997)/18</t>
  </si>
  <si>
    <t xml:space="preserve">107,00</t>
  </si>
  <si>
    <t xml:space="preserve">Емельяненко Григорий</t>
  </si>
  <si>
    <t xml:space="preserve">Open (14.02.1986)/30</t>
  </si>
  <si>
    <t xml:space="preserve">107,50</t>
  </si>
  <si>
    <t xml:space="preserve">222,1690</t>
  </si>
  <si>
    <t xml:space="preserve">Юноши 16 - 17 </t>
  </si>
  <si>
    <t xml:space="preserve">577,5</t>
  </si>
  <si>
    <t xml:space="preserve">331,3695</t>
  </si>
  <si>
    <t xml:space="preserve">462,5</t>
  </si>
  <si>
    <t xml:space="preserve">324,9756</t>
  </si>
  <si>
    <t xml:space="preserve">537,5</t>
  </si>
  <si>
    <t xml:space="preserve">321,6400</t>
  </si>
  <si>
    <t xml:space="preserve">480,0</t>
  </si>
  <si>
    <t xml:space="preserve">272,2080</t>
  </si>
  <si>
    <t xml:space="preserve">67.5 </t>
  </si>
  <si>
    <t xml:space="preserve">345,0</t>
  </si>
  <si>
    <t xml:space="preserve">264,6323</t>
  </si>
  <si>
    <t xml:space="preserve">320,0</t>
  </si>
  <si>
    <t xml:space="preserve">242,2560</t>
  </si>
  <si>
    <t xml:space="preserve">380,0</t>
  </si>
  <si>
    <t xml:space="preserve">235,7900</t>
  </si>
  <si>
    <t xml:space="preserve">500,0</t>
  </si>
  <si>
    <t xml:space="preserve">334,0750</t>
  </si>
  <si>
    <t xml:space="preserve">400,0</t>
  </si>
  <si>
    <t xml:space="preserve">307,2200</t>
  </si>
  <si>
    <t xml:space="preserve">264,8030</t>
  </si>
  <si>
    <t xml:space="preserve">535,0</t>
  </si>
  <si>
    <t xml:space="preserve">353,4210</t>
  </si>
  <si>
    <t xml:space="preserve">595,0</t>
  </si>
  <si>
    <t xml:space="preserve">352,2102</t>
  </si>
  <si>
    <t xml:space="preserve">572,5</t>
  </si>
  <si>
    <t xml:space="preserve">339,2349</t>
  </si>
  <si>
    <t xml:space="preserve">336,9485</t>
  </si>
  <si>
    <t xml:space="preserve">545,0</t>
  </si>
  <si>
    <t xml:space="preserve">335,5565</t>
  </si>
  <si>
    <t xml:space="preserve">530,0</t>
  </si>
  <si>
    <t xml:space="preserve">319,6562</t>
  </si>
  <si>
    <t xml:space="preserve">527,5</t>
  </si>
  <si>
    <t xml:space="preserve">314,3109</t>
  </si>
  <si>
    <t xml:space="preserve">492,5</t>
  </si>
  <si>
    <t xml:space="preserve">310,8906</t>
  </si>
  <si>
    <t xml:space="preserve">310,0765</t>
  </si>
  <si>
    <t xml:space="preserve">477,5</t>
  </si>
  <si>
    <t xml:space="preserve">308,7754</t>
  </si>
  <si>
    <t xml:space="preserve">288,4560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</si>
</sst>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6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4"/>
      <name val="Arial Cyr"/>
      <family val="2"/>
      <charset val="204"/>
    </font>
    <font>
      <b val="true"/>
      <sz val="11"/>
      <name val="Arial Cyr"/>
      <family val="0"/>
      <charset val="204"/>
    </font>
    <font>
      <sz val="11"/>
      <name val="Arial Cyr"/>
      <family val="0"/>
      <charset val="204"/>
    </font>
    <font>
      <b val="true"/>
      <i val="true"/>
      <sz val="12"/>
      <name val="Arial Cyr"/>
      <family val="0"/>
      <charset val="204"/>
    </font>
    <font>
      <b val="true"/>
      <sz val="10"/>
      <name val="Arial Cyr"/>
      <family val="0"/>
      <charset val="204"/>
    </font>
    <font>
      <sz val="12"/>
      <name val="Arial Cyr"/>
      <family val="0"/>
      <charset val="204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i val="true"/>
      <sz val="12"/>
      <name val="Arial Cyr"/>
      <family val="0"/>
      <charset val="204"/>
    </font>
    <font>
      <b val="true"/>
      <i val="true"/>
      <sz val="11"/>
      <name val="Arial Cyr"/>
      <family val="0"/>
      <charset val="204"/>
    </font>
    <font>
      <i val="true"/>
      <sz val="11"/>
      <name val="Arial Cyr"/>
      <family val="0"/>
      <charset val="204"/>
    </font>
    <font>
      <strike val="true"/>
      <sz val="10"/>
      <name val="Arial Cyr"/>
      <family val="0"/>
      <charset val="204"/>
    </font>
  </fonts>
  <fills count="2">
    <fill>
      <patternFill patternType="none"/>
    </fill>
    <fill>
      <patternFill patternType="gray125"/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5" fontId="8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8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0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5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0" xfId="0" applyFont="true" applyBorder="false" applyAlignment="true" applyProtection="false">
      <alignment horizontal="left" vertical="bottom" textRotation="0" wrapText="false" indent="1" shrinkToFit="false"/>
      <protection locked="true" hidden="false"/>
    </xf>
    <xf numFmtId="165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left" vertical="bottom" textRotation="0" wrapText="false" indent="1" shrinkToFit="false"/>
      <protection locked="true" hidden="false"/>
    </xf>
    <xf numFmtId="165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41"/>
  <sheetViews>
    <sheetView showFormulas="false" showGridLines="true" showRowColHeaders="true" showZeros="true" rightToLeft="false" tabSelected="true" showOutlineSymbols="true" defaultGridColor="true" view="normal" topLeftCell="A7" colorId="64" zoomScale="100" zoomScaleNormal="100" zoomScalePageLayoutView="100" workbookViewId="0">
      <selection pane="topLeft" activeCell="E19" activeCellId="0" sqref="E19:I23"/>
    </sheetView>
  </sheetViews>
  <sheetFormatPr defaultColWidth="9.0546875" defaultRowHeight="12.75" zeroHeight="false" outlineLevelRow="0" outlineLevelCol="0"/>
  <sheetData>
    <row r="1" s="2" customFormat="true" ht="1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="2" customFormat="true" ht="66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="8" customFormat="true" ht="12.75" hidden="false" customHeight="true" outlineLevel="0" collapsed="false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6"/>
      <c r="I3" s="5" t="s">
        <v>8</v>
      </c>
      <c r="J3" s="5" t="s">
        <v>9</v>
      </c>
      <c r="K3" s="7" t="s">
        <v>10</v>
      </c>
    </row>
    <row r="4" s="8" customFormat="true" ht="21" hidden="false" customHeight="true" outlineLevel="0" collapsed="false">
      <c r="A4" s="3"/>
      <c r="B4" s="4"/>
      <c r="C4" s="4"/>
      <c r="D4" s="4"/>
      <c r="E4" s="4"/>
      <c r="F4" s="4"/>
      <c r="G4" s="9" t="s">
        <v>11</v>
      </c>
      <c r="H4" s="9" t="s">
        <v>12</v>
      </c>
      <c r="I4" s="5"/>
      <c r="J4" s="5"/>
      <c r="K4" s="7"/>
    </row>
    <row r="5" customFormat="false" ht="15" hidden="false" customHeight="false" outlineLevel="0" collapsed="false">
      <c r="A5" s="10" t="s">
        <v>13</v>
      </c>
      <c r="B5" s="10"/>
      <c r="C5" s="10"/>
      <c r="D5" s="10"/>
      <c r="E5" s="10"/>
      <c r="F5" s="10"/>
      <c r="G5" s="10"/>
      <c r="H5" s="10"/>
      <c r="I5" s="10"/>
      <c r="J5" s="10"/>
      <c r="K5" s="11"/>
    </row>
    <row r="6" customFormat="false" ht="12.75" hidden="false" customHeight="false" outlineLevel="0" collapsed="false">
      <c r="A6" s="12" t="s">
        <v>14</v>
      </c>
      <c r="B6" s="13" t="s">
        <v>15</v>
      </c>
      <c r="C6" s="13" t="s">
        <v>16</v>
      </c>
      <c r="D6" s="13" t="str">
        <f aca="false">"0,6990"</f>
        <v>0,6990</v>
      </c>
      <c r="E6" s="14" t="s">
        <v>17</v>
      </c>
      <c r="F6" s="14" t="s">
        <v>18</v>
      </c>
      <c r="G6" s="13" t="s">
        <v>19</v>
      </c>
      <c r="H6" s="13" t="s">
        <v>20</v>
      </c>
      <c r="I6" s="12" t="s">
        <v>21</v>
      </c>
      <c r="J6" s="13" t="str">
        <f aca="false">"1834,8750"</f>
        <v>1834,8750</v>
      </c>
      <c r="K6" s="14" t="s">
        <v>22</v>
      </c>
    </row>
    <row r="7" customFormat="false" ht="12.75" hidden="false" customHeight="false" outlineLevel="0" collapsed="false">
      <c r="A7" s="15" t="s">
        <v>23</v>
      </c>
      <c r="B7" s="16" t="s">
        <v>24</v>
      </c>
      <c r="C7" s="16" t="s">
        <v>25</v>
      </c>
      <c r="D7" s="16" t="str">
        <f aca="false">"0,7086"</f>
        <v>0,7086</v>
      </c>
      <c r="E7" s="17" t="s">
        <v>26</v>
      </c>
      <c r="F7" s="17" t="s">
        <v>27</v>
      </c>
      <c r="G7" s="16" t="s">
        <v>28</v>
      </c>
      <c r="H7" s="16" t="s">
        <v>29</v>
      </c>
      <c r="I7" s="15" t="s">
        <v>30</v>
      </c>
      <c r="J7" s="16" t="str">
        <f aca="false">"2157,8392"</f>
        <v>2157,8392</v>
      </c>
      <c r="K7" s="17" t="s">
        <v>22</v>
      </c>
    </row>
    <row r="8" customFormat="false" ht="12.75" hidden="false" customHeight="false" outlineLevel="0" collapsed="false">
      <c r="A8" s="18"/>
      <c r="B8" s="2"/>
      <c r="C8" s="2"/>
      <c r="D8" s="2"/>
      <c r="E8" s="11"/>
      <c r="F8" s="11"/>
      <c r="G8" s="2"/>
      <c r="H8" s="2"/>
      <c r="I8" s="18"/>
      <c r="J8" s="2"/>
      <c r="K8" s="11"/>
    </row>
    <row r="9" customFormat="false" ht="15" hidden="false" customHeight="false" outlineLevel="0" collapsed="false">
      <c r="A9" s="19" t="s">
        <v>31</v>
      </c>
      <c r="B9" s="19"/>
      <c r="C9" s="19"/>
      <c r="D9" s="19"/>
      <c r="E9" s="19"/>
      <c r="F9" s="19"/>
      <c r="G9" s="19"/>
      <c r="H9" s="19"/>
      <c r="I9" s="19"/>
      <c r="J9" s="19"/>
      <c r="K9" s="11"/>
    </row>
    <row r="10" customFormat="false" ht="12.75" hidden="false" customHeight="false" outlineLevel="0" collapsed="false">
      <c r="A10" s="20" t="s">
        <v>32</v>
      </c>
      <c r="B10" s="21" t="s">
        <v>33</v>
      </c>
      <c r="C10" s="21" t="s">
        <v>34</v>
      </c>
      <c r="D10" s="21" t="str">
        <f aca="false">"0,6612"</f>
        <v>0,6612</v>
      </c>
      <c r="E10" s="22" t="s">
        <v>17</v>
      </c>
      <c r="F10" s="22" t="s">
        <v>18</v>
      </c>
      <c r="G10" s="21" t="s">
        <v>35</v>
      </c>
      <c r="H10" s="21" t="s">
        <v>36</v>
      </c>
      <c r="I10" s="20" t="s">
        <v>37</v>
      </c>
      <c r="J10" s="21" t="str">
        <f aca="false">"1745,5680"</f>
        <v>1745,5680</v>
      </c>
      <c r="K10" s="22" t="s">
        <v>22</v>
      </c>
    </row>
    <row r="11" customFormat="false" ht="12.75" hidden="false" customHeight="false" outlineLevel="0" collapsed="false">
      <c r="A11" s="18"/>
      <c r="B11" s="2"/>
      <c r="C11" s="2"/>
      <c r="D11" s="2"/>
      <c r="E11" s="11"/>
      <c r="F11" s="11"/>
      <c r="G11" s="2"/>
      <c r="H11" s="2"/>
      <c r="I11" s="18"/>
      <c r="J11" s="2"/>
      <c r="K11" s="11"/>
    </row>
    <row r="12" customFormat="false" ht="15" hidden="false" customHeight="false" outlineLevel="0" collapsed="false">
      <c r="A12" s="19" t="s">
        <v>38</v>
      </c>
      <c r="B12" s="19"/>
      <c r="C12" s="19"/>
      <c r="D12" s="19"/>
      <c r="E12" s="19"/>
      <c r="F12" s="19"/>
      <c r="G12" s="19"/>
      <c r="H12" s="19"/>
      <c r="I12" s="19"/>
      <c r="J12" s="19"/>
      <c r="K12" s="11"/>
    </row>
    <row r="13" customFormat="false" ht="12.75" hidden="false" customHeight="false" outlineLevel="0" collapsed="false">
      <c r="A13" s="20" t="s">
        <v>39</v>
      </c>
      <c r="B13" s="21" t="s">
        <v>40</v>
      </c>
      <c r="C13" s="21" t="s">
        <v>41</v>
      </c>
      <c r="D13" s="21" t="str">
        <f aca="false">"0,6290"</f>
        <v>0,6290</v>
      </c>
      <c r="E13" s="22" t="s">
        <v>17</v>
      </c>
      <c r="F13" s="22" t="s">
        <v>18</v>
      </c>
      <c r="G13" s="21" t="s">
        <v>42</v>
      </c>
      <c r="H13" s="21" t="s">
        <v>43</v>
      </c>
      <c r="I13" s="20" t="s">
        <v>44</v>
      </c>
      <c r="J13" s="21" t="str">
        <f aca="false">"1320,9000"</f>
        <v>1320,9000</v>
      </c>
      <c r="K13" s="22" t="s">
        <v>22</v>
      </c>
    </row>
    <row r="14" customFormat="false" ht="12.75" hidden="false" customHeight="false" outlineLevel="0" collapsed="false">
      <c r="A14" s="18"/>
      <c r="B14" s="2"/>
      <c r="C14" s="2"/>
      <c r="D14" s="2"/>
      <c r="E14" s="11"/>
      <c r="F14" s="11"/>
      <c r="G14" s="2"/>
      <c r="H14" s="2"/>
      <c r="I14" s="18"/>
      <c r="J14" s="2"/>
      <c r="K14" s="11"/>
    </row>
    <row r="15" customFormat="false" ht="15" hidden="false" customHeight="false" outlineLevel="0" collapsed="false">
      <c r="A15" s="19" t="s">
        <v>45</v>
      </c>
      <c r="B15" s="19"/>
      <c r="C15" s="19"/>
      <c r="D15" s="19"/>
      <c r="E15" s="19"/>
      <c r="F15" s="19"/>
      <c r="G15" s="19"/>
      <c r="H15" s="19"/>
      <c r="I15" s="19"/>
      <c r="J15" s="19"/>
      <c r="K15" s="11"/>
    </row>
    <row r="16" customFormat="false" ht="12.75" hidden="false" customHeight="false" outlineLevel="0" collapsed="false">
      <c r="A16" s="12" t="s">
        <v>46</v>
      </c>
      <c r="B16" s="13" t="s">
        <v>47</v>
      </c>
      <c r="C16" s="13" t="s">
        <v>48</v>
      </c>
      <c r="D16" s="13" t="str">
        <f aca="false">"0,5838"</f>
        <v>0,5838</v>
      </c>
      <c r="E16" s="14" t="s">
        <v>17</v>
      </c>
      <c r="F16" s="14" t="s">
        <v>49</v>
      </c>
      <c r="G16" s="13" t="s">
        <v>50</v>
      </c>
      <c r="H16" s="13" t="s">
        <v>51</v>
      </c>
      <c r="I16" s="12" t="s">
        <v>52</v>
      </c>
      <c r="J16" s="13" t="str">
        <f aca="false">"2160,0601"</f>
        <v>2160,0601</v>
      </c>
      <c r="K16" s="14" t="s">
        <v>22</v>
      </c>
    </row>
    <row r="17" customFormat="false" ht="12.75" hidden="false" customHeight="false" outlineLevel="0" collapsed="false">
      <c r="A17" s="15" t="s">
        <v>53</v>
      </c>
      <c r="B17" s="16" t="s">
        <v>54</v>
      </c>
      <c r="C17" s="16" t="s">
        <v>55</v>
      </c>
      <c r="D17" s="16" t="str">
        <f aca="false">"0,5853"</f>
        <v>0,5853</v>
      </c>
      <c r="E17" s="17" t="s">
        <v>56</v>
      </c>
      <c r="F17" s="17" t="s">
        <v>57</v>
      </c>
      <c r="G17" s="16" t="s">
        <v>50</v>
      </c>
      <c r="H17" s="16" t="s">
        <v>58</v>
      </c>
      <c r="I17" s="15" t="s">
        <v>59</v>
      </c>
      <c r="J17" s="16" t="str">
        <f aca="false">"1638,9799"</f>
        <v>1638,9799</v>
      </c>
      <c r="K17" s="17" t="s">
        <v>22</v>
      </c>
    </row>
    <row r="18" customFormat="false" ht="12.75" hidden="false" customHeight="false" outlineLevel="0" collapsed="false">
      <c r="A18" s="18"/>
      <c r="B18" s="2"/>
      <c r="C18" s="2"/>
      <c r="D18" s="2"/>
      <c r="E18" s="11"/>
      <c r="F18" s="11"/>
      <c r="G18" s="2"/>
      <c r="H18" s="2"/>
      <c r="I18" s="18"/>
      <c r="J18" s="2"/>
      <c r="K18" s="11"/>
    </row>
    <row r="19" customFormat="false" ht="15" hidden="false" customHeight="false" outlineLevel="0" collapsed="false">
      <c r="A19" s="18"/>
      <c r="B19" s="2"/>
      <c r="C19" s="2"/>
      <c r="D19" s="2"/>
      <c r="E19" s="23" t="s">
        <v>60</v>
      </c>
      <c r="F19" s="11"/>
      <c r="G19" s="2"/>
      <c r="H19" s="2"/>
      <c r="I19" s="18"/>
      <c r="J19" s="2"/>
      <c r="K19" s="11"/>
    </row>
    <row r="20" customFormat="false" ht="15" hidden="false" customHeight="false" outlineLevel="0" collapsed="false">
      <c r="A20" s="18"/>
      <c r="B20" s="2"/>
      <c r="C20" s="2"/>
      <c r="D20" s="2"/>
      <c r="E20" s="23" t="s">
        <v>61</v>
      </c>
      <c r="F20" s="11"/>
      <c r="G20" s="2"/>
      <c r="H20" s="2"/>
      <c r="I20" s="18"/>
      <c r="J20" s="2"/>
      <c r="K20" s="11"/>
    </row>
    <row r="21" customFormat="false" ht="15" hidden="false" customHeight="false" outlineLevel="0" collapsed="false">
      <c r="A21" s="18"/>
      <c r="B21" s="2"/>
      <c r="C21" s="2"/>
      <c r="D21" s="2"/>
      <c r="E21" s="23" t="s">
        <v>62</v>
      </c>
      <c r="F21" s="11"/>
      <c r="G21" s="2"/>
      <c r="H21" s="2"/>
      <c r="I21" s="18"/>
      <c r="J21" s="2"/>
      <c r="K21" s="11"/>
    </row>
    <row r="22" customFormat="false" ht="15" hidden="false" customHeight="false" outlineLevel="0" collapsed="false">
      <c r="A22" s="18"/>
      <c r="B22" s="2"/>
      <c r="C22" s="2"/>
      <c r="D22" s="2"/>
      <c r="E22" s="23" t="s">
        <v>63</v>
      </c>
      <c r="F22" s="11"/>
      <c r="G22" s="2"/>
      <c r="H22" s="2"/>
      <c r="I22" s="18"/>
      <c r="J22" s="2"/>
      <c r="K22" s="11"/>
    </row>
    <row r="23" customFormat="false" ht="15" hidden="false" customHeight="false" outlineLevel="0" collapsed="false">
      <c r="A23" s="18"/>
      <c r="B23" s="2"/>
      <c r="C23" s="2"/>
      <c r="D23" s="2"/>
      <c r="E23" s="23" t="s">
        <v>64</v>
      </c>
      <c r="F23" s="11"/>
      <c r="G23" s="2"/>
      <c r="H23" s="2"/>
      <c r="I23" s="18"/>
      <c r="J23" s="2"/>
      <c r="K23" s="11"/>
    </row>
    <row r="24" customFormat="false" ht="15" hidden="false" customHeight="false" outlineLevel="0" collapsed="false">
      <c r="A24" s="18"/>
      <c r="B24" s="2"/>
      <c r="C24" s="2"/>
      <c r="D24" s="2"/>
      <c r="E24" s="23"/>
      <c r="F24" s="11"/>
      <c r="G24" s="2"/>
      <c r="H24" s="2"/>
      <c r="I24" s="18"/>
      <c r="J24" s="2"/>
      <c r="K24" s="11"/>
    </row>
    <row r="25" customFormat="false" ht="12.75" hidden="false" customHeight="false" outlineLevel="0" collapsed="false">
      <c r="A25" s="18"/>
      <c r="B25" s="2"/>
      <c r="C25" s="2"/>
      <c r="D25" s="2"/>
      <c r="E25" s="11"/>
      <c r="F25" s="11"/>
      <c r="G25" s="2"/>
      <c r="H25" s="2"/>
      <c r="I25" s="18"/>
      <c r="J25" s="2"/>
      <c r="K25" s="11"/>
    </row>
    <row r="26" customFormat="false" ht="12.75" hidden="false" customHeight="false" outlineLevel="0" collapsed="false">
      <c r="A26" s="18"/>
      <c r="B26" s="2"/>
      <c r="C26" s="2"/>
      <c r="D26" s="2"/>
      <c r="E26" s="11"/>
      <c r="F26" s="11"/>
      <c r="G26" s="2"/>
      <c r="H26" s="2"/>
      <c r="I26" s="18"/>
      <c r="J26" s="2"/>
      <c r="K26" s="11"/>
    </row>
    <row r="27" customFormat="false" ht="18" hidden="false" customHeight="false" outlineLevel="0" collapsed="false">
      <c r="A27" s="24" t="s">
        <v>65</v>
      </c>
      <c r="B27" s="25"/>
      <c r="C27" s="2"/>
      <c r="D27" s="2"/>
      <c r="E27" s="11"/>
      <c r="F27" s="11"/>
      <c r="G27" s="2"/>
      <c r="H27" s="2"/>
      <c r="I27" s="18"/>
      <c r="J27" s="2"/>
      <c r="K27" s="11"/>
    </row>
    <row r="28" customFormat="false" ht="15" hidden="false" customHeight="false" outlineLevel="0" collapsed="false">
      <c r="A28" s="26" t="s">
        <v>66</v>
      </c>
      <c r="B28" s="27"/>
      <c r="C28" s="2"/>
      <c r="D28" s="2"/>
      <c r="E28" s="11"/>
      <c r="F28" s="11"/>
      <c r="G28" s="2"/>
      <c r="H28" s="2"/>
      <c r="I28" s="18"/>
      <c r="J28" s="2"/>
      <c r="K28" s="11"/>
    </row>
    <row r="29" customFormat="false" ht="15" hidden="false" customHeight="false" outlineLevel="0" collapsed="false">
      <c r="A29" s="28"/>
      <c r="B29" s="29" t="s">
        <v>67</v>
      </c>
      <c r="C29" s="2"/>
      <c r="D29" s="2"/>
      <c r="E29" s="30" t="s">
        <v>68</v>
      </c>
      <c r="F29" s="11"/>
      <c r="G29" s="2"/>
      <c r="H29" s="2"/>
      <c r="I29" s="18"/>
      <c r="J29" s="2"/>
      <c r="K29" s="11"/>
    </row>
    <row r="30" customFormat="false" ht="15" hidden="false" customHeight="false" outlineLevel="0" collapsed="false">
      <c r="A30" s="30" t="s">
        <v>69</v>
      </c>
      <c r="B30" s="30" t="s">
        <v>70</v>
      </c>
      <c r="C30" s="30" t="s">
        <v>71</v>
      </c>
      <c r="D30" s="30" t="s">
        <v>72</v>
      </c>
      <c r="E30" s="18" t="s">
        <v>73</v>
      </c>
      <c r="F30" s="11"/>
      <c r="G30" s="2"/>
      <c r="H30" s="2"/>
      <c r="I30" s="18"/>
      <c r="J30" s="2"/>
      <c r="K30" s="11"/>
    </row>
    <row r="31" customFormat="false" ht="12.75" hidden="false" customHeight="false" outlineLevel="0" collapsed="false">
      <c r="A31" s="31" t="s">
        <v>14</v>
      </c>
      <c r="B31" s="2" t="s">
        <v>74</v>
      </c>
      <c r="C31" s="2" t="s">
        <v>75</v>
      </c>
      <c r="D31" s="2" t="s">
        <v>76</v>
      </c>
      <c r="E31" s="11"/>
      <c r="F31" s="11"/>
      <c r="G31" s="2"/>
      <c r="H31" s="2"/>
      <c r="I31" s="18"/>
      <c r="J31" s="2"/>
      <c r="K31" s="11"/>
    </row>
    <row r="32" customFormat="false" ht="12.75" hidden="false" customHeight="false" outlineLevel="0" collapsed="false">
      <c r="A32" s="18"/>
      <c r="B32" s="2"/>
      <c r="C32" s="2"/>
      <c r="D32" s="2"/>
      <c r="E32" s="11"/>
      <c r="F32" s="11"/>
      <c r="G32" s="2"/>
      <c r="H32" s="2"/>
      <c r="I32" s="18"/>
      <c r="J32" s="2"/>
      <c r="K32" s="11"/>
    </row>
    <row r="33" customFormat="false" ht="15" hidden="false" customHeight="false" outlineLevel="0" collapsed="false">
      <c r="A33" s="28"/>
      <c r="B33" s="29" t="s">
        <v>77</v>
      </c>
      <c r="C33" s="2"/>
      <c r="D33" s="2"/>
      <c r="E33" s="30" t="s">
        <v>68</v>
      </c>
      <c r="F33" s="11"/>
      <c r="G33" s="2"/>
      <c r="H33" s="2"/>
      <c r="I33" s="18"/>
      <c r="J33" s="2"/>
      <c r="K33" s="11"/>
    </row>
    <row r="34" customFormat="false" ht="15" hidden="false" customHeight="false" outlineLevel="0" collapsed="false">
      <c r="A34" s="30" t="s">
        <v>69</v>
      </c>
      <c r="B34" s="30" t="s">
        <v>70</v>
      </c>
      <c r="C34" s="30" t="s">
        <v>71</v>
      </c>
      <c r="D34" s="30" t="s">
        <v>72</v>
      </c>
      <c r="E34" s="18" t="s">
        <v>78</v>
      </c>
      <c r="F34" s="11"/>
      <c r="G34" s="2"/>
      <c r="H34" s="2"/>
      <c r="I34" s="18"/>
      <c r="J34" s="2"/>
      <c r="K34" s="11"/>
    </row>
    <row r="35" customFormat="false" ht="12.75" hidden="false" customHeight="false" outlineLevel="0" collapsed="false">
      <c r="A35" s="31" t="s">
        <v>46</v>
      </c>
      <c r="B35" s="2" t="s">
        <v>77</v>
      </c>
      <c r="C35" s="2" t="s">
        <v>79</v>
      </c>
      <c r="D35" s="2" t="s">
        <v>80</v>
      </c>
      <c r="E35" s="18" t="s">
        <v>81</v>
      </c>
      <c r="F35" s="11"/>
      <c r="G35" s="2"/>
      <c r="H35" s="2"/>
      <c r="I35" s="18"/>
      <c r="J35" s="2"/>
      <c r="K35" s="11"/>
    </row>
    <row r="36" customFormat="false" ht="12.75" hidden="false" customHeight="false" outlineLevel="0" collapsed="false">
      <c r="A36" s="31" t="s">
        <v>23</v>
      </c>
      <c r="B36" s="2" t="s">
        <v>77</v>
      </c>
      <c r="C36" s="2" t="s">
        <v>75</v>
      </c>
      <c r="D36" s="2" t="s">
        <v>82</v>
      </c>
      <c r="E36" s="18" t="s">
        <v>83</v>
      </c>
      <c r="F36" s="11"/>
      <c r="G36" s="2"/>
      <c r="H36" s="2"/>
      <c r="I36" s="18"/>
      <c r="J36" s="2"/>
      <c r="K36" s="11"/>
    </row>
    <row r="37" customFormat="false" ht="12.75" hidden="false" customHeight="false" outlineLevel="0" collapsed="false">
      <c r="A37" s="31" t="s">
        <v>32</v>
      </c>
      <c r="B37" s="2" t="s">
        <v>77</v>
      </c>
      <c r="C37" s="2" t="s">
        <v>84</v>
      </c>
      <c r="D37" s="2" t="s">
        <v>85</v>
      </c>
      <c r="E37" s="18" t="s">
        <v>86</v>
      </c>
      <c r="F37" s="11"/>
      <c r="G37" s="2"/>
      <c r="H37" s="2"/>
      <c r="I37" s="18"/>
      <c r="J37" s="2"/>
      <c r="K37" s="11"/>
    </row>
    <row r="38" customFormat="false" ht="12.75" hidden="false" customHeight="false" outlineLevel="0" collapsed="false">
      <c r="A38" s="31" t="s">
        <v>53</v>
      </c>
      <c r="B38" s="2" t="s">
        <v>77</v>
      </c>
      <c r="C38" s="2" t="s">
        <v>79</v>
      </c>
      <c r="D38" s="2" t="s">
        <v>87</v>
      </c>
      <c r="E38" s="18" t="s">
        <v>88</v>
      </c>
      <c r="F38" s="11"/>
      <c r="G38" s="2"/>
      <c r="H38" s="2"/>
      <c r="I38" s="18"/>
      <c r="J38" s="2"/>
      <c r="K38" s="11"/>
    </row>
    <row r="39" customFormat="false" ht="12.75" hidden="false" customHeight="false" outlineLevel="0" collapsed="false">
      <c r="A39" s="31" t="s">
        <v>39</v>
      </c>
      <c r="B39" s="2" t="s">
        <v>77</v>
      </c>
      <c r="C39" s="2" t="s">
        <v>89</v>
      </c>
      <c r="D39" s="2" t="s">
        <v>90</v>
      </c>
      <c r="E39" s="11"/>
      <c r="F39" s="11"/>
      <c r="G39" s="2"/>
      <c r="H39" s="2"/>
      <c r="I39" s="18"/>
      <c r="J39" s="2"/>
      <c r="K39" s="11"/>
    </row>
    <row r="40" customFormat="false" ht="12.75" hidden="false" customHeight="false" outlineLevel="0" collapsed="false">
      <c r="A40" s="18"/>
      <c r="B40" s="2"/>
      <c r="C40" s="2"/>
      <c r="D40" s="2"/>
      <c r="E40" s="11"/>
      <c r="F40" s="11"/>
      <c r="G40" s="2"/>
      <c r="H40" s="2"/>
      <c r="I40" s="18"/>
      <c r="J40" s="2"/>
      <c r="K40" s="11"/>
    </row>
    <row r="41" customFormat="false" ht="12.75" hidden="false" customHeight="false" outlineLevel="0" collapsed="false">
      <c r="A41" s="18"/>
      <c r="B41" s="2"/>
      <c r="C41" s="2"/>
      <c r="D41" s="2"/>
      <c r="F41" s="11"/>
      <c r="G41" s="2"/>
      <c r="H41" s="2"/>
      <c r="I41" s="18"/>
      <c r="J41" s="2"/>
      <c r="K41" s="11"/>
    </row>
  </sheetData>
  <mergeCells count="15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J5"/>
    <mergeCell ref="A9:J9"/>
    <mergeCell ref="A12:J12"/>
    <mergeCell ref="A15:J1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05"/>
  <sheetViews>
    <sheetView showFormulas="false" showGridLines="true" showRowColHeaders="true" showZeros="true" rightToLeft="false" tabSelected="false" showOutlineSymbols="true" defaultGridColor="true" view="normal" topLeftCell="A43" colorId="64" zoomScale="100" zoomScaleNormal="100" zoomScalePageLayoutView="100" workbookViewId="0">
      <selection pane="topLeft" activeCell="E58" activeCellId="0" sqref="E58"/>
    </sheetView>
  </sheetViews>
  <sheetFormatPr defaultColWidth="9.0546875" defaultRowHeight="12.75" zeroHeight="false" outlineLevelRow="0" outlineLevelCol="0"/>
  <cols>
    <col collapsed="false" customWidth="true" hidden="false" outlineLevel="0" max="1" min="1" style="32" width="25.96"/>
    <col collapsed="false" customWidth="true" hidden="false" outlineLevel="0" max="2" min="2" style="32" width="26.82"/>
    <col collapsed="false" customWidth="true" hidden="false" outlineLevel="0" max="3" min="3" style="32" width="10.55"/>
    <col collapsed="false" customWidth="true" hidden="false" outlineLevel="0" max="4" min="4" style="32" width="8.4"/>
    <col collapsed="false" customWidth="true" hidden="false" outlineLevel="0" max="5" min="5" style="32" width="22.68"/>
    <col collapsed="false" customWidth="true" hidden="false" outlineLevel="0" max="6" min="6" style="32" width="31.67"/>
    <col collapsed="false" customWidth="true" hidden="false" outlineLevel="0" max="9" min="7" style="32" width="5.55"/>
    <col collapsed="false" customWidth="true" hidden="false" outlineLevel="0" max="10" min="10" style="32" width="4.56"/>
    <col collapsed="false" customWidth="true" hidden="false" outlineLevel="0" max="11" min="11" style="32" width="7.84"/>
    <col collapsed="false" customWidth="true" hidden="false" outlineLevel="0" max="12" min="12" style="32" width="8.55"/>
    <col collapsed="false" customWidth="true" hidden="false" outlineLevel="0" max="13" min="13" style="32" width="13.12"/>
  </cols>
  <sheetData>
    <row r="1" s="2" customFormat="true" ht="15" hidden="false" customHeight="true" outlineLevel="0" collapsed="false">
      <c r="A1" s="1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="2" customFormat="true" ht="66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="8" customFormat="true" ht="12.75" hidden="false" customHeight="true" outlineLevel="0" collapsed="false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92</v>
      </c>
      <c r="H3" s="6"/>
      <c r="I3" s="6"/>
      <c r="J3" s="6"/>
      <c r="K3" s="5" t="s">
        <v>8</v>
      </c>
      <c r="L3" s="5" t="s">
        <v>9</v>
      </c>
      <c r="M3" s="7" t="s">
        <v>10</v>
      </c>
    </row>
    <row r="4" s="8" customFormat="true" ht="21" hidden="false" customHeight="true" outlineLevel="0" collapsed="false">
      <c r="A4" s="3"/>
      <c r="B4" s="4"/>
      <c r="C4" s="4"/>
      <c r="D4" s="4"/>
      <c r="E4" s="4"/>
      <c r="F4" s="4"/>
      <c r="G4" s="9" t="n">
        <v>1</v>
      </c>
      <c r="H4" s="9" t="n">
        <v>2</v>
      </c>
      <c r="I4" s="9" t="n">
        <v>3</v>
      </c>
      <c r="J4" s="9" t="s">
        <v>93</v>
      </c>
      <c r="K4" s="5"/>
      <c r="L4" s="5"/>
      <c r="M4" s="7"/>
    </row>
    <row r="5" customFormat="false" ht="15" hidden="false" customHeight="false" outlineLevel="0" collapsed="false">
      <c r="A5" s="33" t="s">
        <v>94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customFormat="false" ht="12.75" hidden="false" customHeight="false" outlineLevel="0" collapsed="false">
      <c r="A6" s="34" t="s">
        <v>95</v>
      </c>
      <c r="B6" s="34" t="s">
        <v>96</v>
      </c>
      <c r="C6" s="34" t="s">
        <v>97</v>
      </c>
      <c r="D6" s="34" t="str">
        <f aca="false">"1,2235"</f>
        <v>1,2235</v>
      </c>
      <c r="E6" s="34" t="s">
        <v>17</v>
      </c>
      <c r="F6" s="34" t="s">
        <v>18</v>
      </c>
      <c r="G6" s="35" t="s">
        <v>98</v>
      </c>
      <c r="H6" s="35" t="s">
        <v>50</v>
      </c>
      <c r="I6" s="35" t="s">
        <v>50</v>
      </c>
      <c r="J6" s="35"/>
      <c r="K6" s="34" t="n">
        <v>0</v>
      </c>
      <c r="L6" s="34" t="str">
        <f aca="false">"0,0000"</f>
        <v>0,0000</v>
      </c>
      <c r="M6" s="34" t="s">
        <v>22</v>
      </c>
    </row>
    <row r="8" customFormat="false" ht="15" hidden="false" customHeight="false" outlineLevel="0" collapsed="false">
      <c r="A8" s="36" t="s">
        <v>99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customFormat="false" ht="12.75" hidden="false" customHeight="false" outlineLevel="0" collapsed="false">
      <c r="A9" s="37" t="s">
        <v>100</v>
      </c>
      <c r="B9" s="37" t="s">
        <v>101</v>
      </c>
      <c r="C9" s="37" t="s">
        <v>102</v>
      </c>
      <c r="D9" s="37" t="str">
        <f aca="false">"1,0545"</f>
        <v>1,0545</v>
      </c>
      <c r="E9" s="37" t="s">
        <v>17</v>
      </c>
      <c r="F9" s="37" t="s">
        <v>18</v>
      </c>
      <c r="G9" s="37" t="s">
        <v>103</v>
      </c>
      <c r="H9" s="37" t="s">
        <v>19</v>
      </c>
      <c r="I9" s="38" t="s">
        <v>104</v>
      </c>
      <c r="J9" s="38"/>
      <c r="K9" s="37" t="n">
        <v>75</v>
      </c>
      <c r="L9" s="37" t="str">
        <f aca="false">"79,0875"</f>
        <v>79,0875</v>
      </c>
      <c r="M9" s="37" t="s">
        <v>22</v>
      </c>
    </row>
    <row r="10" customFormat="false" ht="12.75" hidden="false" customHeight="false" outlineLevel="0" collapsed="false">
      <c r="A10" s="39" t="s">
        <v>105</v>
      </c>
      <c r="B10" s="39" t="s">
        <v>106</v>
      </c>
      <c r="C10" s="39" t="s">
        <v>107</v>
      </c>
      <c r="D10" s="39" t="str">
        <f aca="false">"1,0575"</f>
        <v>1,0575</v>
      </c>
      <c r="E10" s="39" t="s">
        <v>17</v>
      </c>
      <c r="F10" s="39" t="s">
        <v>18</v>
      </c>
      <c r="G10" s="39" t="s">
        <v>108</v>
      </c>
      <c r="H10" s="39" t="s">
        <v>109</v>
      </c>
      <c r="I10" s="39" t="s">
        <v>110</v>
      </c>
      <c r="J10" s="40"/>
      <c r="K10" s="39" t="n">
        <v>130</v>
      </c>
      <c r="L10" s="39" t="str">
        <f aca="false">"137,4750"</f>
        <v>137,4750</v>
      </c>
      <c r="M10" s="39" t="s">
        <v>111</v>
      </c>
    </row>
    <row r="12" customFormat="false" ht="15" hidden="false" customHeight="false" outlineLevel="0" collapsed="false">
      <c r="A12" s="36" t="s">
        <v>31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customFormat="false" ht="12.75" hidden="false" customHeight="false" outlineLevel="0" collapsed="false">
      <c r="A13" s="34" t="s">
        <v>112</v>
      </c>
      <c r="B13" s="34" t="s">
        <v>113</v>
      </c>
      <c r="C13" s="34" t="s">
        <v>114</v>
      </c>
      <c r="D13" s="34" t="str">
        <f aca="false">"0,7901"</f>
        <v>0,7901</v>
      </c>
      <c r="E13" s="34" t="s">
        <v>17</v>
      </c>
      <c r="F13" s="34" t="s">
        <v>18</v>
      </c>
      <c r="G13" s="34" t="s">
        <v>50</v>
      </c>
      <c r="H13" s="34" t="s">
        <v>115</v>
      </c>
      <c r="I13" s="34" t="s">
        <v>110</v>
      </c>
      <c r="J13" s="35"/>
      <c r="K13" s="34" t="n">
        <v>130</v>
      </c>
      <c r="L13" s="34" t="str">
        <f aca="false">"102,7065"</f>
        <v>102,7065</v>
      </c>
      <c r="M13" s="34" t="s">
        <v>22</v>
      </c>
    </row>
    <row r="15" customFormat="false" ht="15" hidden="false" customHeight="false" outlineLevel="0" collapsed="false">
      <c r="A15" s="36" t="s">
        <v>38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customFormat="false" ht="12.75" hidden="false" customHeight="false" outlineLevel="0" collapsed="false">
      <c r="A16" s="34" t="s">
        <v>116</v>
      </c>
      <c r="B16" s="34" t="s">
        <v>117</v>
      </c>
      <c r="C16" s="34" t="s">
        <v>118</v>
      </c>
      <c r="D16" s="34" t="str">
        <f aca="false">"0,7604"</f>
        <v>0,7604</v>
      </c>
      <c r="E16" s="34" t="s">
        <v>17</v>
      </c>
      <c r="F16" s="34" t="s">
        <v>18</v>
      </c>
      <c r="G16" s="34" t="s">
        <v>119</v>
      </c>
      <c r="H16" s="34" t="s">
        <v>115</v>
      </c>
      <c r="I16" s="34" t="s">
        <v>120</v>
      </c>
      <c r="J16" s="35"/>
      <c r="K16" s="34" t="n">
        <v>125</v>
      </c>
      <c r="L16" s="34" t="str">
        <f aca="false">"95,0500"</f>
        <v>95,0500</v>
      </c>
      <c r="M16" s="34" t="s">
        <v>22</v>
      </c>
    </row>
    <row r="18" customFormat="false" ht="15" hidden="false" customHeight="false" outlineLevel="0" collapsed="false">
      <c r="A18" s="36" t="s">
        <v>121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</row>
    <row r="19" customFormat="false" ht="12.75" hidden="false" customHeight="false" outlineLevel="0" collapsed="false">
      <c r="A19" s="34" t="s">
        <v>122</v>
      </c>
      <c r="B19" s="34" t="s">
        <v>123</v>
      </c>
      <c r="C19" s="34" t="s">
        <v>124</v>
      </c>
      <c r="D19" s="34" t="str">
        <f aca="false">"0,8641"</f>
        <v>0,8641</v>
      </c>
      <c r="E19" s="34" t="s">
        <v>17</v>
      </c>
      <c r="F19" s="34" t="s">
        <v>18</v>
      </c>
      <c r="G19" s="35" t="s">
        <v>109</v>
      </c>
      <c r="H19" s="34" t="s">
        <v>120</v>
      </c>
      <c r="I19" s="34" t="s">
        <v>125</v>
      </c>
      <c r="J19" s="35"/>
      <c r="K19" s="34" t="n">
        <v>140</v>
      </c>
      <c r="L19" s="34" t="str">
        <f aca="false">"120,9810"</f>
        <v>120,9810</v>
      </c>
      <c r="M19" s="34" t="s">
        <v>22</v>
      </c>
    </row>
    <row r="21" customFormat="false" ht="15" hidden="false" customHeight="false" outlineLevel="0" collapsed="false">
      <c r="A21" s="36" t="s">
        <v>31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customFormat="false" ht="12.75" hidden="false" customHeight="false" outlineLevel="0" collapsed="false">
      <c r="A22" s="37" t="s">
        <v>126</v>
      </c>
      <c r="B22" s="37" t="s">
        <v>127</v>
      </c>
      <c r="C22" s="37" t="s">
        <v>128</v>
      </c>
      <c r="D22" s="37" t="str">
        <f aca="false">"0,6567"</f>
        <v>0,6567</v>
      </c>
      <c r="E22" s="37" t="s">
        <v>17</v>
      </c>
      <c r="F22" s="37" t="s">
        <v>18</v>
      </c>
      <c r="G22" s="38" t="s">
        <v>119</v>
      </c>
      <c r="H22" s="37" t="s">
        <v>119</v>
      </c>
      <c r="I22" s="37" t="s">
        <v>125</v>
      </c>
      <c r="J22" s="38"/>
      <c r="K22" s="37" t="n">
        <v>140</v>
      </c>
      <c r="L22" s="37" t="str">
        <f aca="false">"91,9380"</f>
        <v>91,9380</v>
      </c>
      <c r="M22" s="37" t="s">
        <v>22</v>
      </c>
    </row>
    <row r="23" customFormat="false" ht="12.75" hidden="false" customHeight="false" outlineLevel="0" collapsed="false">
      <c r="A23" s="41" t="s">
        <v>129</v>
      </c>
      <c r="B23" s="41" t="s">
        <v>130</v>
      </c>
      <c r="C23" s="41" t="s">
        <v>131</v>
      </c>
      <c r="D23" s="41" t="str">
        <f aca="false">"0,6513"</f>
        <v>0,6513</v>
      </c>
      <c r="E23" s="41" t="s">
        <v>17</v>
      </c>
      <c r="F23" s="41" t="s">
        <v>18</v>
      </c>
      <c r="G23" s="41" t="s">
        <v>132</v>
      </c>
      <c r="H23" s="41" t="s">
        <v>133</v>
      </c>
      <c r="I23" s="41" t="s">
        <v>134</v>
      </c>
      <c r="J23" s="42"/>
      <c r="K23" s="41" t="n">
        <v>222.5</v>
      </c>
      <c r="L23" s="41" t="str">
        <f aca="false">"144,9143"</f>
        <v>144,9143</v>
      </c>
      <c r="M23" s="41" t="s">
        <v>22</v>
      </c>
    </row>
    <row r="24" customFormat="false" ht="12.75" hidden="false" customHeight="false" outlineLevel="0" collapsed="false">
      <c r="A24" s="41" t="s">
        <v>32</v>
      </c>
      <c r="B24" s="41" t="s">
        <v>33</v>
      </c>
      <c r="C24" s="41" t="s">
        <v>34</v>
      </c>
      <c r="D24" s="41" t="str">
        <f aca="false">"0,6612"</f>
        <v>0,6612</v>
      </c>
      <c r="E24" s="41" t="s">
        <v>17</v>
      </c>
      <c r="F24" s="41" t="s">
        <v>18</v>
      </c>
      <c r="G24" s="41" t="s">
        <v>135</v>
      </c>
      <c r="H24" s="42" t="s">
        <v>136</v>
      </c>
      <c r="I24" s="42" t="s">
        <v>136</v>
      </c>
      <c r="J24" s="42"/>
      <c r="K24" s="41" t="n">
        <v>230</v>
      </c>
      <c r="L24" s="41" t="str">
        <f aca="false">"152,0760"</f>
        <v>152,0760</v>
      </c>
      <c r="M24" s="41" t="s">
        <v>22</v>
      </c>
    </row>
    <row r="25" customFormat="false" ht="12.75" hidden="false" customHeight="false" outlineLevel="0" collapsed="false">
      <c r="A25" s="39" t="s">
        <v>137</v>
      </c>
      <c r="B25" s="39" t="s">
        <v>138</v>
      </c>
      <c r="C25" s="39" t="s">
        <v>139</v>
      </c>
      <c r="D25" s="39" t="str">
        <f aca="false">"0,6718"</f>
        <v>0,6718</v>
      </c>
      <c r="E25" s="39" t="s">
        <v>17</v>
      </c>
      <c r="F25" s="39" t="s">
        <v>18</v>
      </c>
      <c r="G25" s="39" t="s">
        <v>140</v>
      </c>
      <c r="H25" s="40" t="s">
        <v>141</v>
      </c>
      <c r="I25" s="40"/>
      <c r="J25" s="40"/>
      <c r="K25" s="39" t="n">
        <v>180</v>
      </c>
      <c r="L25" s="39" t="str">
        <f aca="false">"138,6998"</f>
        <v>138,6998</v>
      </c>
      <c r="M25" s="39" t="s">
        <v>22</v>
      </c>
    </row>
    <row r="27" customFormat="false" ht="15" hidden="false" customHeight="false" outlineLevel="0" collapsed="false">
      <c r="A27" s="36" t="s">
        <v>38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</row>
    <row r="28" customFormat="false" ht="12.75" hidden="false" customHeight="false" outlineLevel="0" collapsed="false">
      <c r="A28" s="37" t="s">
        <v>142</v>
      </c>
      <c r="B28" s="37" t="s">
        <v>143</v>
      </c>
      <c r="C28" s="37" t="s">
        <v>144</v>
      </c>
      <c r="D28" s="37" t="str">
        <f aca="false">"0,6368"</f>
        <v>0,6368</v>
      </c>
      <c r="E28" s="37" t="s">
        <v>17</v>
      </c>
      <c r="F28" s="37" t="s">
        <v>18</v>
      </c>
      <c r="G28" s="37" t="s">
        <v>145</v>
      </c>
      <c r="H28" s="37" t="s">
        <v>140</v>
      </c>
      <c r="I28" s="37" t="s">
        <v>146</v>
      </c>
      <c r="J28" s="38"/>
      <c r="K28" s="37" t="n">
        <v>190</v>
      </c>
      <c r="L28" s="37" t="str">
        <f aca="false">"120,9920"</f>
        <v>120,9920</v>
      </c>
      <c r="M28" s="37" t="s">
        <v>22</v>
      </c>
    </row>
    <row r="29" customFormat="false" ht="12.75" hidden="false" customHeight="false" outlineLevel="0" collapsed="false">
      <c r="A29" s="41" t="s">
        <v>147</v>
      </c>
      <c r="B29" s="41" t="s">
        <v>148</v>
      </c>
      <c r="C29" s="41" t="s">
        <v>149</v>
      </c>
      <c r="D29" s="41" t="str">
        <f aca="false">"0,6363"</f>
        <v>0,6363</v>
      </c>
      <c r="E29" s="41" t="s">
        <v>17</v>
      </c>
      <c r="F29" s="41" t="s">
        <v>18</v>
      </c>
      <c r="G29" s="41" t="s">
        <v>150</v>
      </c>
      <c r="H29" s="41" t="s">
        <v>151</v>
      </c>
      <c r="I29" s="42" t="s">
        <v>135</v>
      </c>
      <c r="J29" s="42"/>
      <c r="K29" s="41" t="n">
        <v>220</v>
      </c>
      <c r="L29" s="41" t="str">
        <f aca="false">"139,9860"</f>
        <v>139,9860</v>
      </c>
      <c r="M29" s="41" t="s">
        <v>22</v>
      </c>
    </row>
    <row r="30" customFormat="false" ht="12.75" hidden="false" customHeight="false" outlineLevel="0" collapsed="false">
      <c r="A30" s="39" t="s">
        <v>152</v>
      </c>
      <c r="B30" s="39" t="s">
        <v>153</v>
      </c>
      <c r="C30" s="39" t="s">
        <v>154</v>
      </c>
      <c r="D30" s="39" t="str">
        <f aca="false">"0,6133"</f>
        <v>0,6133</v>
      </c>
      <c r="E30" s="39" t="s">
        <v>17</v>
      </c>
      <c r="F30" s="39" t="s">
        <v>18</v>
      </c>
      <c r="G30" s="39" t="s">
        <v>136</v>
      </c>
      <c r="H30" s="39" t="s">
        <v>155</v>
      </c>
      <c r="I30" s="39" t="s">
        <v>156</v>
      </c>
      <c r="J30" s="40"/>
      <c r="K30" s="39" t="n">
        <v>270</v>
      </c>
      <c r="L30" s="39" t="str">
        <f aca="false">"165,6045"</f>
        <v>165,6045</v>
      </c>
      <c r="M30" s="39" t="s">
        <v>22</v>
      </c>
    </row>
    <row r="32" customFormat="false" ht="15" hidden="false" customHeight="false" outlineLevel="0" collapsed="false">
      <c r="A32" s="36" t="s">
        <v>45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customFormat="false" ht="12.75" hidden="false" customHeight="false" outlineLevel="0" collapsed="false">
      <c r="A33" s="37" t="s">
        <v>157</v>
      </c>
      <c r="B33" s="37" t="s">
        <v>158</v>
      </c>
      <c r="C33" s="37" t="s">
        <v>159</v>
      </c>
      <c r="D33" s="37" t="str">
        <f aca="false">"0,5911"</f>
        <v>0,5911</v>
      </c>
      <c r="E33" s="37" t="s">
        <v>17</v>
      </c>
      <c r="F33" s="37" t="s">
        <v>18</v>
      </c>
      <c r="G33" s="37" t="s">
        <v>151</v>
      </c>
      <c r="H33" s="37" t="s">
        <v>136</v>
      </c>
      <c r="I33" s="38"/>
      <c r="J33" s="38"/>
      <c r="K33" s="37" t="n">
        <v>240</v>
      </c>
      <c r="L33" s="37" t="str">
        <f aca="false">"141,8640"</f>
        <v>141,8640</v>
      </c>
      <c r="M33" s="37" t="s">
        <v>22</v>
      </c>
    </row>
    <row r="34" customFormat="false" ht="12.75" hidden="false" customHeight="false" outlineLevel="0" collapsed="false">
      <c r="A34" s="41" t="s">
        <v>160</v>
      </c>
      <c r="B34" s="41" t="s">
        <v>161</v>
      </c>
      <c r="C34" s="41" t="s">
        <v>162</v>
      </c>
      <c r="D34" s="41" t="str">
        <f aca="false">"0,6003"</f>
        <v>0,6003</v>
      </c>
      <c r="E34" s="41" t="s">
        <v>17</v>
      </c>
      <c r="F34" s="41" t="s">
        <v>18</v>
      </c>
      <c r="G34" s="41" t="s">
        <v>133</v>
      </c>
      <c r="H34" s="41" t="s">
        <v>151</v>
      </c>
      <c r="I34" s="42" t="s">
        <v>163</v>
      </c>
      <c r="J34" s="42"/>
      <c r="K34" s="41" t="n">
        <v>220</v>
      </c>
      <c r="L34" s="41" t="str">
        <f aca="false">"132,0660"</f>
        <v>132,0660</v>
      </c>
      <c r="M34" s="41" t="s">
        <v>22</v>
      </c>
    </row>
    <row r="35" customFormat="false" ht="12.75" hidden="false" customHeight="false" outlineLevel="0" collapsed="false">
      <c r="A35" s="41" t="s">
        <v>157</v>
      </c>
      <c r="B35" s="41" t="s">
        <v>164</v>
      </c>
      <c r="C35" s="41" t="s">
        <v>159</v>
      </c>
      <c r="D35" s="41" t="str">
        <f aca="false">"0,5911"</f>
        <v>0,5911</v>
      </c>
      <c r="E35" s="41" t="s">
        <v>17</v>
      </c>
      <c r="F35" s="41" t="s">
        <v>18</v>
      </c>
      <c r="G35" s="41" t="s">
        <v>151</v>
      </c>
      <c r="H35" s="41" t="s">
        <v>136</v>
      </c>
      <c r="I35" s="42"/>
      <c r="J35" s="42"/>
      <c r="K35" s="41" t="n">
        <v>240</v>
      </c>
      <c r="L35" s="41" t="str">
        <f aca="false">"155,6248"</f>
        <v>155,6248</v>
      </c>
      <c r="M35" s="41" t="s">
        <v>22</v>
      </c>
    </row>
    <row r="36" customFormat="false" ht="12.75" hidden="false" customHeight="false" outlineLevel="0" collapsed="false">
      <c r="A36" s="41" t="s">
        <v>165</v>
      </c>
      <c r="B36" s="41" t="s">
        <v>166</v>
      </c>
      <c r="C36" s="41" t="s">
        <v>167</v>
      </c>
      <c r="D36" s="41" t="str">
        <f aca="false">"0,6010"</f>
        <v>0,6010</v>
      </c>
      <c r="E36" s="41" t="s">
        <v>17</v>
      </c>
      <c r="F36" s="41" t="s">
        <v>18</v>
      </c>
      <c r="G36" s="41" t="s">
        <v>145</v>
      </c>
      <c r="H36" s="41" t="s">
        <v>140</v>
      </c>
      <c r="I36" s="41" t="s">
        <v>168</v>
      </c>
      <c r="J36" s="42"/>
      <c r="K36" s="41" t="n">
        <v>200</v>
      </c>
      <c r="L36" s="41" t="str">
        <f aca="false">"131,8484"</f>
        <v>131,8484</v>
      </c>
      <c r="M36" s="41" t="s">
        <v>22</v>
      </c>
    </row>
    <row r="37" customFormat="false" ht="12.75" hidden="false" customHeight="false" outlineLevel="0" collapsed="false">
      <c r="A37" s="39" t="s">
        <v>169</v>
      </c>
      <c r="B37" s="39" t="s">
        <v>170</v>
      </c>
      <c r="C37" s="39" t="s">
        <v>171</v>
      </c>
      <c r="D37" s="39" t="str">
        <f aca="false">"0,5971"</f>
        <v>0,5971</v>
      </c>
      <c r="E37" s="39" t="s">
        <v>17</v>
      </c>
      <c r="F37" s="39" t="s">
        <v>18</v>
      </c>
      <c r="G37" s="39" t="s">
        <v>172</v>
      </c>
      <c r="H37" s="39" t="s">
        <v>173</v>
      </c>
      <c r="I37" s="40" t="s">
        <v>146</v>
      </c>
      <c r="J37" s="40"/>
      <c r="K37" s="39" t="n">
        <v>170</v>
      </c>
      <c r="L37" s="39" t="str">
        <f aca="false">"131,0455"</f>
        <v>131,0455</v>
      </c>
      <c r="M37" s="39" t="s">
        <v>22</v>
      </c>
    </row>
    <row r="39" customFormat="false" ht="15" hidden="false" customHeight="false" outlineLevel="0" collapsed="false">
      <c r="A39" s="36" t="s">
        <v>174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</row>
    <row r="40" customFormat="false" ht="12.75" hidden="false" customHeight="false" outlineLevel="0" collapsed="false">
      <c r="A40" s="37" t="s">
        <v>175</v>
      </c>
      <c r="B40" s="37" t="s">
        <v>176</v>
      </c>
      <c r="C40" s="37" t="s">
        <v>177</v>
      </c>
      <c r="D40" s="37" t="str">
        <f aca="false">"0,5658"</f>
        <v>0,5658</v>
      </c>
      <c r="E40" s="37" t="s">
        <v>17</v>
      </c>
      <c r="F40" s="37" t="s">
        <v>18</v>
      </c>
      <c r="G40" s="37" t="s">
        <v>133</v>
      </c>
      <c r="H40" s="37" t="s">
        <v>135</v>
      </c>
      <c r="I40" s="37" t="s">
        <v>136</v>
      </c>
      <c r="J40" s="38"/>
      <c r="K40" s="37" t="n">
        <v>240</v>
      </c>
      <c r="L40" s="37" t="str">
        <f aca="false">"135,7920"</f>
        <v>135,7920</v>
      </c>
      <c r="M40" s="37" t="s">
        <v>22</v>
      </c>
    </row>
    <row r="41" customFormat="false" ht="12.75" hidden="false" customHeight="false" outlineLevel="0" collapsed="false">
      <c r="A41" s="41" t="s">
        <v>178</v>
      </c>
      <c r="B41" s="41" t="s">
        <v>179</v>
      </c>
      <c r="C41" s="41" t="s">
        <v>177</v>
      </c>
      <c r="D41" s="41" t="str">
        <f aca="false">"0,5658"</f>
        <v>0,5658</v>
      </c>
      <c r="E41" s="41" t="s">
        <v>17</v>
      </c>
      <c r="F41" s="41" t="s">
        <v>18</v>
      </c>
      <c r="G41" s="41" t="s">
        <v>180</v>
      </c>
      <c r="H41" s="41" t="s">
        <v>156</v>
      </c>
      <c r="I41" s="42" t="s">
        <v>181</v>
      </c>
      <c r="J41" s="42"/>
      <c r="K41" s="41" t="n">
        <v>270</v>
      </c>
      <c r="L41" s="41" t="str">
        <f aca="false">"152,7660"</f>
        <v>152,7660</v>
      </c>
      <c r="M41" s="41" t="s">
        <v>22</v>
      </c>
    </row>
    <row r="42" customFormat="false" ht="12.75" hidden="false" customHeight="false" outlineLevel="0" collapsed="false">
      <c r="A42" s="41" t="s">
        <v>182</v>
      </c>
      <c r="B42" s="41" t="s">
        <v>183</v>
      </c>
      <c r="C42" s="41" t="s">
        <v>184</v>
      </c>
      <c r="D42" s="41" t="str">
        <f aca="false">"0,5647"</f>
        <v>0,5647</v>
      </c>
      <c r="E42" s="41" t="s">
        <v>17</v>
      </c>
      <c r="F42" s="41" t="s">
        <v>18</v>
      </c>
      <c r="G42" s="41" t="s">
        <v>185</v>
      </c>
      <c r="H42" s="41" t="s">
        <v>186</v>
      </c>
      <c r="I42" s="42" t="s">
        <v>187</v>
      </c>
      <c r="J42" s="42"/>
      <c r="K42" s="41" t="n">
        <v>262.5</v>
      </c>
      <c r="L42" s="41" t="str">
        <f aca="false">"148,2338"</f>
        <v>148,2338</v>
      </c>
      <c r="M42" s="41" t="s">
        <v>22</v>
      </c>
    </row>
    <row r="43" customFormat="false" ht="12.75" hidden="false" customHeight="false" outlineLevel="0" collapsed="false">
      <c r="A43" s="41" t="s">
        <v>188</v>
      </c>
      <c r="B43" s="41" t="s">
        <v>189</v>
      </c>
      <c r="C43" s="41" t="s">
        <v>190</v>
      </c>
      <c r="D43" s="41" t="str">
        <f aca="false">"0,5692"</f>
        <v>0,5692</v>
      </c>
      <c r="E43" s="41" t="s">
        <v>191</v>
      </c>
      <c r="F43" s="41" t="s">
        <v>18</v>
      </c>
      <c r="G43" s="41" t="s">
        <v>163</v>
      </c>
      <c r="H43" s="42" t="s">
        <v>192</v>
      </c>
      <c r="I43" s="42" t="s">
        <v>192</v>
      </c>
      <c r="J43" s="42"/>
      <c r="K43" s="41" t="n">
        <v>225</v>
      </c>
      <c r="L43" s="41" t="str">
        <f aca="false">"128,0700"</f>
        <v>128,0700</v>
      </c>
      <c r="M43" s="41" t="s">
        <v>193</v>
      </c>
    </row>
    <row r="44" customFormat="false" ht="12.75" hidden="false" customHeight="false" outlineLevel="0" collapsed="false">
      <c r="A44" s="41" t="s">
        <v>194</v>
      </c>
      <c r="B44" s="41" t="s">
        <v>195</v>
      </c>
      <c r="C44" s="41" t="s">
        <v>196</v>
      </c>
      <c r="D44" s="41" t="str">
        <f aca="false">"0,5625"</f>
        <v>0,5625</v>
      </c>
      <c r="E44" s="41" t="s">
        <v>17</v>
      </c>
      <c r="F44" s="41" t="s">
        <v>18</v>
      </c>
      <c r="G44" s="42" t="s">
        <v>155</v>
      </c>
      <c r="H44" s="42" t="s">
        <v>155</v>
      </c>
      <c r="I44" s="42"/>
      <c r="J44" s="42"/>
      <c r="K44" s="41" t="n">
        <v>0</v>
      </c>
      <c r="L44" s="41" t="str">
        <f aca="false">"0,0000"</f>
        <v>0,0000</v>
      </c>
      <c r="M44" s="41" t="s">
        <v>22</v>
      </c>
    </row>
    <row r="45" customFormat="false" ht="12.75" hidden="false" customHeight="false" outlineLevel="0" collapsed="false">
      <c r="A45" s="39" t="s">
        <v>197</v>
      </c>
      <c r="B45" s="39" t="s">
        <v>198</v>
      </c>
      <c r="C45" s="39" t="s">
        <v>199</v>
      </c>
      <c r="D45" s="39" t="str">
        <f aca="false">"0,5703"</f>
        <v>0,5703</v>
      </c>
      <c r="E45" s="39" t="s">
        <v>17</v>
      </c>
      <c r="F45" s="39" t="s">
        <v>18</v>
      </c>
      <c r="G45" s="39" t="s">
        <v>133</v>
      </c>
      <c r="H45" s="39" t="s">
        <v>135</v>
      </c>
      <c r="I45" s="39" t="s">
        <v>180</v>
      </c>
      <c r="J45" s="40"/>
      <c r="K45" s="39" t="n">
        <v>250</v>
      </c>
      <c r="L45" s="39" t="str">
        <f aca="false">"148,7057"</f>
        <v>148,7057</v>
      </c>
      <c r="M45" s="39" t="s">
        <v>22</v>
      </c>
    </row>
    <row r="47" customFormat="false" ht="15" hidden="false" customHeight="false" outlineLevel="0" collapsed="false">
      <c r="A47" s="36" t="s">
        <v>200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</row>
    <row r="48" customFormat="false" ht="12.75" hidden="false" customHeight="false" outlineLevel="0" collapsed="false">
      <c r="A48" s="34" t="s">
        <v>201</v>
      </c>
      <c r="B48" s="34" t="s">
        <v>202</v>
      </c>
      <c r="C48" s="34" t="s">
        <v>203</v>
      </c>
      <c r="D48" s="34" t="str">
        <f aca="false">"0,5529"</f>
        <v>0,5529</v>
      </c>
      <c r="E48" s="34" t="s">
        <v>204</v>
      </c>
      <c r="F48" s="34" t="s">
        <v>205</v>
      </c>
      <c r="G48" s="34" t="s">
        <v>156</v>
      </c>
      <c r="H48" s="35" t="s">
        <v>206</v>
      </c>
      <c r="I48" s="34" t="s">
        <v>206</v>
      </c>
      <c r="J48" s="35"/>
      <c r="K48" s="34" t="n">
        <v>290</v>
      </c>
      <c r="L48" s="34" t="str">
        <f aca="false">"160,3410"</f>
        <v>160,3410</v>
      </c>
      <c r="M48" s="34" t="s">
        <v>22</v>
      </c>
    </row>
    <row r="50" customFormat="false" ht="15" hidden="false" customHeight="false" outlineLevel="0" collapsed="false">
      <c r="A50" s="36" t="s">
        <v>207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</row>
    <row r="51" customFormat="false" ht="12.75" hidden="false" customHeight="false" outlineLevel="0" collapsed="false">
      <c r="A51" s="34" t="s">
        <v>208</v>
      </c>
      <c r="B51" s="34" t="s">
        <v>209</v>
      </c>
      <c r="C51" s="34" t="s">
        <v>210</v>
      </c>
      <c r="D51" s="34" t="str">
        <f aca="false">"0,5332"</f>
        <v>0,5332</v>
      </c>
      <c r="E51" s="34" t="s">
        <v>17</v>
      </c>
      <c r="F51" s="34" t="s">
        <v>18</v>
      </c>
      <c r="G51" s="34" t="s">
        <v>155</v>
      </c>
      <c r="H51" s="34" t="s">
        <v>181</v>
      </c>
      <c r="I51" s="35" t="s">
        <v>211</v>
      </c>
      <c r="J51" s="35"/>
      <c r="K51" s="34" t="n">
        <v>280</v>
      </c>
      <c r="L51" s="34" t="str">
        <f aca="false">"149,3072"</f>
        <v>149,3072</v>
      </c>
      <c r="M51" s="34" t="s">
        <v>22</v>
      </c>
    </row>
    <row r="53" customFormat="false" ht="15" hidden="false" customHeight="false" outlineLevel="0" collapsed="false">
      <c r="E53" s="43" t="s">
        <v>60</v>
      </c>
    </row>
    <row r="54" customFormat="false" ht="15" hidden="false" customHeight="false" outlineLevel="0" collapsed="false">
      <c r="E54" s="43" t="s">
        <v>61</v>
      </c>
    </row>
    <row r="55" customFormat="false" ht="15" hidden="false" customHeight="false" outlineLevel="0" collapsed="false">
      <c r="E55" s="43" t="s">
        <v>62</v>
      </c>
    </row>
    <row r="56" customFormat="false" ht="15" hidden="false" customHeight="false" outlineLevel="0" collapsed="false">
      <c r="E56" s="43" t="s">
        <v>63</v>
      </c>
    </row>
    <row r="57" customFormat="false" ht="15" hidden="false" customHeight="false" outlineLevel="0" collapsed="false">
      <c r="E57" s="43" t="s">
        <v>64</v>
      </c>
    </row>
    <row r="58" customFormat="false" ht="15" hidden="false" customHeight="false" outlineLevel="0" collapsed="false">
      <c r="E58" s="43"/>
    </row>
    <row r="59" customFormat="false" ht="15" hidden="false" customHeight="false" outlineLevel="0" collapsed="false">
      <c r="E59" s="43"/>
    </row>
    <row r="61" customFormat="false" ht="18" hidden="false" customHeight="false" outlineLevel="0" collapsed="false">
      <c r="A61" s="44" t="s">
        <v>65</v>
      </c>
      <c r="B61" s="44"/>
    </row>
    <row r="62" customFormat="false" ht="15" hidden="false" customHeight="false" outlineLevel="0" collapsed="false">
      <c r="A62" s="45" t="s">
        <v>212</v>
      </c>
      <c r="B62" s="45"/>
    </row>
    <row r="63" customFormat="false" ht="14.25" hidden="false" customHeight="false" outlineLevel="0" collapsed="false">
      <c r="A63" s="46"/>
      <c r="B63" s="47" t="s">
        <v>213</v>
      </c>
    </row>
    <row r="64" customFormat="false" ht="15" hidden="false" customHeight="false" outlineLevel="0" collapsed="false">
      <c r="A64" s="48" t="s">
        <v>69</v>
      </c>
      <c r="B64" s="48" t="s">
        <v>70</v>
      </c>
      <c r="C64" s="48" t="s">
        <v>71</v>
      </c>
      <c r="D64" s="48" t="s">
        <v>72</v>
      </c>
      <c r="E64" s="48" t="s">
        <v>68</v>
      </c>
    </row>
    <row r="65" customFormat="false" ht="12.75" hidden="false" customHeight="false" outlineLevel="0" collapsed="false">
      <c r="A65" s="49" t="s">
        <v>112</v>
      </c>
      <c r="B65" s="32" t="s">
        <v>214</v>
      </c>
      <c r="C65" s="32" t="s">
        <v>84</v>
      </c>
      <c r="D65" s="32" t="s">
        <v>110</v>
      </c>
      <c r="E65" s="50" t="s">
        <v>215</v>
      </c>
    </row>
    <row r="66" customFormat="false" ht="12.75" hidden="false" customHeight="false" outlineLevel="0" collapsed="false">
      <c r="A66" s="49" t="s">
        <v>100</v>
      </c>
      <c r="B66" s="32" t="s">
        <v>214</v>
      </c>
      <c r="C66" s="32" t="s">
        <v>216</v>
      </c>
      <c r="D66" s="32" t="s">
        <v>19</v>
      </c>
      <c r="E66" s="50" t="s">
        <v>217</v>
      </c>
    </row>
    <row r="68" customFormat="false" ht="14.25" hidden="false" customHeight="false" outlineLevel="0" collapsed="false">
      <c r="A68" s="46"/>
      <c r="B68" s="47" t="s">
        <v>77</v>
      </c>
    </row>
    <row r="69" customFormat="false" ht="15" hidden="false" customHeight="false" outlineLevel="0" collapsed="false">
      <c r="A69" s="48" t="s">
        <v>69</v>
      </c>
      <c r="B69" s="48" t="s">
        <v>70</v>
      </c>
      <c r="C69" s="48" t="s">
        <v>71</v>
      </c>
      <c r="D69" s="48" t="s">
        <v>72</v>
      </c>
      <c r="E69" s="48" t="s">
        <v>68</v>
      </c>
    </row>
    <row r="70" customFormat="false" ht="12.75" hidden="false" customHeight="false" outlineLevel="0" collapsed="false">
      <c r="A70" s="49" t="s">
        <v>105</v>
      </c>
      <c r="B70" s="32" t="s">
        <v>77</v>
      </c>
      <c r="C70" s="32" t="s">
        <v>216</v>
      </c>
      <c r="D70" s="32" t="s">
        <v>110</v>
      </c>
      <c r="E70" s="50" t="s">
        <v>218</v>
      </c>
    </row>
    <row r="71" customFormat="false" ht="12.75" hidden="false" customHeight="false" outlineLevel="0" collapsed="false">
      <c r="A71" s="49" t="s">
        <v>116</v>
      </c>
      <c r="B71" s="32" t="s">
        <v>77</v>
      </c>
      <c r="C71" s="32" t="s">
        <v>89</v>
      </c>
      <c r="D71" s="32" t="s">
        <v>120</v>
      </c>
      <c r="E71" s="50" t="s">
        <v>219</v>
      </c>
    </row>
    <row r="74" customFormat="false" ht="15" hidden="false" customHeight="false" outlineLevel="0" collapsed="false">
      <c r="A74" s="45" t="s">
        <v>66</v>
      </c>
      <c r="B74" s="45"/>
    </row>
    <row r="75" customFormat="false" ht="14.25" hidden="false" customHeight="false" outlineLevel="0" collapsed="false">
      <c r="A75" s="46"/>
      <c r="B75" s="47" t="s">
        <v>213</v>
      </c>
    </row>
    <row r="76" customFormat="false" ht="15" hidden="false" customHeight="false" outlineLevel="0" collapsed="false">
      <c r="A76" s="48" t="s">
        <v>69</v>
      </c>
      <c r="B76" s="48" t="s">
        <v>70</v>
      </c>
      <c r="C76" s="48" t="s">
        <v>71</v>
      </c>
      <c r="D76" s="48" t="s">
        <v>72</v>
      </c>
      <c r="E76" s="48" t="s">
        <v>68</v>
      </c>
    </row>
    <row r="77" customFormat="false" ht="12.75" hidden="false" customHeight="false" outlineLevel="0" collapsed="false">
      <c r="A77" s="49" t="s">
        <v>175</v>
      </c>
      <c r="B77" s="32" t="s">
        <v>214</v>
      </c>
      <c r="C77" s="32" t="s">
        <v>220</v>
      </c>
      <c r="D77" s="32" t="s">
        <v>136</v>
      </c>
      <c r="E77" s="50" t="s">
        <v>221</v>
      </c>
    </row>
    <row r="78" customFormat="false" ht="12.75" hidden="false" customHeight="false" outlineLevel="0" collapsed="false">
      <c r="A78" s="49" t="s">
        <v>142</v>
      </c>
      <c r="B78" s="32" t="s">
        <v>214</v>
      </c>
      <c r="C78" s="32" t="s">
        <v>89</v>
      </c>
      <c r="D78" s="32" t="s">
        <v>146</v>
      </c>
      <c r="E78" s="50" t="s">
        <v>222</v>
      </c>
    </row>
    <row r="79" customFormat="false" ht="12.75" hidden="false" customHeight="false" outlineLevel="0" collapsed="false">
      <c r="A79" s="49" t="s">
        <v>126</v>
      </c>
      <c r="B79" s="32" t="s">
        <v>223</v>
      </c>
      <c r="C79" s="32" t="s">
        <v>84</v>
      </c>
      <c r="D79" s="32" t="s">
        <v>125</v>
      </c>
      <c r="E79" s="50" t="s">
        <v>224</v>
      </c>
    </row>
    <row r="81" customFormat="false" ht="14.25" hidden="false" customHeight="false" outlineLevel="0" collapsed="false">
      <c r="A81" s="46"/>
      <c r="B81" s="47" t="s">
        <v>67</v>
      </c>
    </row>
    <row r="82" customFormat="false" ht="15" hidden="false" customHeight="false" outlineLevel="0" collapsed="false">
      <c r="A82" s="48" t="s">
        <v>69</v>
      </c>
      <c r="B82" s="48" t="s">
        <v>70</v>
      </c>
      <c r="C82" s="48" t="s">
        <v>71</v>
      </c>
      <c r="D82" s="48" t="s">
        <v>72</v>
      </c>
      <c r="E82" s="48" t="s">
        <v>68</v>
      </c>
    </row>
    <row r="83" customFormat="false" ht="12.75" hidden="false" customHeight="false" outlineLevel="0" collapsed="false">
      <c r="A83" s="49" t="s">
        <v>208</v>
      </c>
      <c r="B83" s="32" t="s">
        <v>74</v>
      </c>
      <c r="C83" s="32" t="s">
        <v>225</v>
      </c>
      <c r="D83" s="32" t="s">
        <v>181</v>
      </c>
      <c r="E83" s="50" t="s">
        <v>226</v>
      </c>
    </row>
    <row r="84" customFormat="false" ht="12.75" hidden="false" customHeight="false" outlineLevel="0" collapsed="false">
      <c r="A84" s="49" t="s">
        <v>129</v>
      </c>
      <c r="B84" s="32" t="s">
        <v>74</v>
      </c>
      <c r="C84" s="32" t="s">
        <v>84</v>
      </c>
      <c r="D84" s="32" t="s">
        <v>134</v>
      </c>
      <c r="E84" s="50" t="s">
        <v>227</v>
      </c>
    </row>
    <row r="85" customFormat="false" ht="12.75" hidden="false" customHeight="false" outlineLevel="0" collapsed="false">
      <c r="A85" s="49" t="s">
        <v>147</v>
      </c>
      <c r="B85" s="32" t="s">
        <v>74</v>
      </c>
      <c r="C85" s="32" t="s">
        <v>89</v>
      </c>
      <c r="D85" s="32" t="s">
        <v>151</v>
      </c>
      <c r="E85" s="50" t="s">
        <v>228</v>
      </c>
    </row>
    <row r="87" customFormat="false" ht="14.25" hidden="false" customHeight="false" outlineLevel="0" collapsed="false">
      <c r="A87" s="46"/>
      <c r="B87" s="47" t="s">
        <v>77</v>
      </c>
    </row>
    <row r="88" customFormat="false" ht="15" hidden="false" customHeight="false" outlineLevel="0" collapsed="false">
      <c r="A88" s="48" t="s">
        <v>69</v>
      </c>
      <c r="B88" s="48" t="s">
        <v>70</v>
      </c>
      <c r="C88" s="48" t="s">
        <v>71</v>
      </c>
      <c r="D88" s="48" t="s">
        <v>72</v>
      </c>
      <c r="E88" s="48" t="s">
        <v>68</v>
      </c>
    </row>
    <row r="89" customFormat="false" ht="12.75" hidden="false" customHeight="false" outlineLevel="0" collapsed="false">
      <c r="A89" s="49" t="s">
        <v>152</v>
      </c>
      <c r="B89" s="32" t="s">
        <v>77</v>
      </c>
      <c r="C89" s="32" t="s">
        <v>89</v>
      </c>
      <c r="D89" s="32" t="s">
        <v>156</v>
      </c>
      <c r="E89" s="50" t="s">
        <v>229</v>
      </c>
    </row>
    <row r="90" customFormat="false" ht="12.75" hidden="false" customHeight="false" outlineLevel="0" collapsed="false">
      <c r="A90" s="49" t="s">
        <v>201</v>
      </c>
      <c r="B90" s="32" t="s">
        <v>77</v>
      </c>
      <c r="C90" s="32" t="s">
        <v>230</v>
      </c>
      <c r="D90" s="32" t="s">
        <v>206</v>
      </c>
      <c r="E90" s="50" t="s">
        <v>231</v>
      </c>
    </row>
    <row r="91" customFormat="false" ht="12.75" hidden="false" customHeight="false" outlineLevel="0" collapsed="false">
      <c r="A91" s="49" t="s">
        <v>178</v>
      </c>
      <c r="B91" s="32" t="s">
        <v>77</v>
      </c>
      <c r="C91" s="32" t="s">
        <v>220</v>
      </c>
      <c r="D91" s="32" t="s">
        <v>156</v>
      </c>
      <c r="E91" s="50" t="s">
        <v>232</v>
      </c>
    </row>
    <row r="92" customFormat="false" ht="12.75" hidden="false" customHeight="false" outlineLevel="0" collapsed="false">
      <c r="A92" s="49" t="s">
        <v>32</v>
      </c>
      <c r="B92" s="32" t="s">
        <v>77</v>
      </c>
      <c r="C92" s="32" t="s">
        <v>84</v>
      </c>
      <c r="D92" s="32" t="s">
        <v>135</v>
      </c>
      <c r="E92" s="50" t="s">
        <v>233</v>
      </c>
    </row>
    <row r="93" customFormat="false" ht="12.75" hidden="false" customHeight="false" outlineLevel="0" collapsed="false">
      <c r="A93" s="49" t="s">
        <v>182</v>
      </c>
      <c r="B93" s="32" t="s">
        <v>77</v>
      </c>
      <c r="C93" s="32" t="s">
        <v>220</v>
      </c>
      <c r="D93" s="32" t="s">
        <v>186</v>
      </c>
      <c r="E93" s="50" t="s">
        <v>234</v>
      </c>
    </row>
    <row r="94" customFormat="false" ht="12.75" hidden="false" customHeight="false" outlineLevel="0" collapsed="false">
      <c r="A94" s="49" t="s">
        <v>157</v>
      </c>
      <c r="B94" s="32" t="s">
        <v>77</v>
      </c>
      <c r="C94" s="32" t="s">
        <v>79</v>
      </c>
      <c r="D94" s="32" t="s">
        <v>136</v>
      </c>
      <c r="E94" s="50" t="s">
        <v>235</v>
      </c>
    </row>
    <row r="95" customFormat="false" ht="12.75" hidden="false" customHeight="false" outlineLevel="0" collapsed="false">
      <c r="A95" s="49" t="s">
        <v>160</v>
      </c>
      <c r="B95" s="32" t="s">
        <v>77</v>
      </c>
      <c r="C95" s="32" t="s">
        <v>79</v>
      </c>
      <c r="D95" s="32" t="s">
        <v>151</v>
      </c>
      <c r="E95" s="50" t="s">
        <v>236</v>
      </c>
    </row>
    <row r="96" customFormat="false" ht="12.75" hidden="false" customHeight="false" outlineLevel="0" collapsed="false">
      <c r="A96" s="49" t="s">
        <v>188</v>
      </c>
      <c r="B96" s="32" t="s">
        <v>77</v>
      </c>
      <c r="C96" s="32" t="s">
        <v>220</v>
      </c>
      <c r="D96" s="32" t="s">
        <v>163</v>
      </c>
      <c r="E96" s="50" t="s">
        <v>237</v>
      </c>
    </row>
    <row r="97" customFormat="false" ht="12.75" hidden="false" customHeight="false" outlineLevel="0" collapsed="false">
      <c r="A97" s="49" t="s">
        <v>122</v>
      </c>
      <c r="B97" s="32" t="s">
        <v>77</v>
      </c>
      <c r="C97" s="32" t="s">
        <v>238</v>
      </c>
      <c r="D97" s="32" t="s">
        <v>125</v>
      </c>
      <c r="E97" s="50" t="s">
        <v>239</v>
      </c>
    </row>
    <row r="99" customFormat="false" ht="14.25" hidden="false" customHeight="false" outlineLevel="0" collapsed="false">
      <c r="A99" s="46"/>
      <c r="B99" s="47" t="s">
        <v>240</v>
      </c>
    </row>
    <row r="100" customFormat="false" ht="15" hidden="false" customHeight="false" outlineLevel="0" collapsed="false">
      <c r="A100" s="48" t="s">
        <v>69</v>
      </c>
      <c r="B100" s="48" t="s">
        <v>70</v>
      </c>
      <c r="C100" s="48" t="s">
        <v>71</v>
      </c>
      <c r="D100" s="48" t="s">
        <v>72</v>
      </c>
      <c r="E100" s="48" t="s">
        <v>68</v>
      </c>
    </row>
    <row r="101" customFormat="false" ht="12.75" hidden="false" customHeight="false" outlineLevel="0" collapsed="false">
      <c r="A101" s="49" t="s">
        <v>157</v>
      </c>
      <c r="B101" s="32" t="s">
        <v>241</v>
      </c>
      <c r="C101" s="32" t="s">
        <v>79</v>
      </c>
      <c r="D101" s="32" t="s">
        <v>136</v>
      </c>
      <c r="E101" s="50" t="s">
        <v>242</v>
      </c>
    </row>
    <row r="102" customFormat="false" ht="12.75" hidden="false" customHeight="false" outlineLevel="0" collapsed="false">
      <c r="A102" s="49" t="s">
        <v>197</v>
      </c>
      <c r="B102" s="32" t="s">
        <v>243</v>
      </c>
      <c r="C102" s="32" t="s">
        <v>220</v>
      </c>
      <c r="D102" s="32" t="s">
        <v>180</v>
      </c>
      <c r="E102" s="50" t="s">
        <v>244</v>
      </c>
    </row>
    <row r="103" customFormat="false" ht="12.75" hidden="false" customHeight="false" outlineLevel="0" collapsed="false">
      <c r="A103" s="49" t="s">
        <v>137</v>
      </c>
      <c r="B103" s="32" t="s">
        <v>245</v>
      </c>
      <c r="C103" s="32" t="s">
        <v>84</v>
      </c>
      <c r="D103" s="32" t="s">
        <v>140</v>
      </c>
      <c r="E103" s="50" t="s">
        <v>246</v>
      </c>
    </row>
    <row r="104" customFormat="false" ht="12.75" hidden="false" customHeight="false" outlineLevel="0" collapsed="false">
      <c r="A104" s="49" t="s">
        <v>165</v>
      </c>
      <c r="B104" s="32" t="s">
        <v>241</v>
      </c>
      <c r="C104" s="32" t="s">
        <v>79</v>
      </c>
      <c r="D104" s="32" t="s">
        <v>168</v>
      </c>
      <c r="E104" s="50" t="s">
        <v>247</v>
      </c>
    </row>
    <row r="105" customFormat="false" ht="12.75" hidden="false" customHeight="false" outlineLevel="0" collapsed="false">
      <c r="A105" s="49" t="s">
        <v>169</v>
      </c>
      <c r="B105" s="32" t="s">
        <v>248</v>
      </c>
      <c r="C105" s="32" t="s">
        <v>79</v>
      </c>
      <c r="D105" s="32" t="s">
        <v>173</v>
      </c>
      <c r="E105" s="50" t="s">
        <v>249</v>
      </c>
    </row>
  </sheetData>
  <mergeCells count="22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12:L12"/>
    <mergeCell ref="A15:L15"/>
    <mergeCell ref="A18:L18"/>
    <mergeCell ref="A21:L21"/>
    <mergeCell ref="A27:L27"/>
    <mergeCell ref="A32:L32"/>
    <mergeCell ref="A39:L39"/>
    <mergeCell ref="A47:L47"/>
    <mergeCell ref="A50:L5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3" activeCellId="0" sqref="E13"/>
    </sheetView>
  </sheetViews>
  <sheetFormatPr defaultColWidth="9.0546875" defaultRowHeight="12.75" zeroHeight="false" outlineLevelRow="0" outlineLevelCol="0"/>
  <cols>
    <col collapsed="false" customWidth="true" hidden="false" outlineLevel="0" max="1" min="1" style="32" width="25.96"/>
    <col collapsed="false" customWidth="true" hidden="false" outlineLevel="0" max="2" min="2" style="32" width="21.39"/>
    <col collapsed="false" customWidth="true" hidden="false" outlineLevel="0" max="3" min="3" style="32" width="10.55"/>
    <col collapsed="false" customWidth="true" hidden="false" outlineLevel="0" max="4" min="4" style="32" width="8.4"/>
    <col collapsed="false" customWidth="true" hidden="false" outlineLevel="0" max="5" min="5" style="32" width="22.68"/>
    <col collapsed="false" customWidth="true" hidden="false" outlineLevel="0" max="6" min="6" style="32" width="30.96"/>
    <col collapsed="false" customWidth="true" hidden="false" outlineLevel="0" max="9" min="7" style="32" width="5.55"/>
    <col collapsed="false" customWidth="true" hidden="false" outlineLevel="0" max="10" min="10" style="32" width="4.56"/>
    <col collapsed="false" customWidth="true" hidden="false" outlineLevel="0" max="11" min="11" style="32" width="7.84"/>
    <col collapsed="false" customWidth="true" hidden="false" outlineLevel="0" max="12" min="12" style="32" width="8.55"/>
    <col collapsed="false" customWidth="true" hidden="false" outlineLevel="0" max="13" min="13" style="32" width="8.84"/>
  </cols>
  <sheetData>
    <row r="1" s="2" customFormat="true" ht="15" hidden="false" customHeight="true" outlineLevel="0" collapsed="false">
      <c r="A1" s="1" t="s">
        <v>250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="2" customFormat="true" ht="66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="8" customFormat="true" ht="12.75" hidden="false" customHeight="true" outlineLevel="0" collapsed="false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6"/>
      <c r="I3" s="6"/>
      <c r="J3" s="6"/>
      <c r="K3" s="5" t="s">
        <v>8</v>
      </c>
      <c r="L3" s="5" t="s">
        <v>9</v>
      </c>
      <c r="M3" s="7" t="s">
        <v>10</v>
      </c>
    </row>
    <row r="4" s="8" customFormat="true" ht="21" hidden="false" customHeight="true" outlineLevel="0" collapsed="false">
      <c r="A4" s="3"/>
      <c r="B4" s="4"/>
      <c r="C4" s="4"/>
      <c r="D4" s="4"/>
      <c r="E4" s="4"/>
      <c r="F4" s="4"/>
      <c r="G4" s="9" t="n">
        <v>1</v>
      </c>
      <c r="H4" s="9" t="n">
        <v>2</v>
      </c>
      <c r="I4" s="9" t="n">
        <v>3</v>
      </c>
      <c r="J4" s="9" t="s">
        <v>93</v>
      </c>
      <c r="K4" s="5"/>
      <c r="L4" s="5"/>
      <c r="M4" s="7"/>
    </row>
    <row r="5" customFormat="false" ht="15" hidden="false" customHeight="false" outlineLevel="0" collapsed="false">
      <c r="A5" s="33" t="s">
        <v>174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customFormat="false" ht="12.75" hidden="false" customHeight="false" outlineLevel="0" collapsed="false">
      <c r="A6" s="34" t="s">
        <v>251</v>
      </c>
      <c r="B6" s="34" t="s">
        <v>252</v>
      </c>
      <c r="C6" s="34" t="s">
        <v>253</v>
      </c>
      <c r="D6" s="34" t="str">
        <f aca="false">"0,5700"</f>
        <v>0,5700</v>
      </c>
      <c r="E6" s="34" t="s">
        <v>17</v>
      </c>
      <c r="F6" s="34" t="s">
        <v>18</v>
      </c>
      <c r="G6" s="34" t="s">
        <v>146</v>
      </c>
      <c r="H6" s="35" t="s">
        <v>150</v>
      </c>
      <c r="I6" s="35" t="s">
        <v>150</v>
      </c>
      <c r="J6" s="35"/>
      <c r="K6" s="34" t="n">
        <v>190</v>
      </c>
      <c r="L6" s="34" t="str">
        <f aca="false">"108,3048"</f>
        <v>108,3048</v>
      </c>
      <c r="M6" s="34" t="s">
        <v>22</v>
      </c>
    </row>
    <row r="8" customFormat="false" ht="15" hidden="false" customHeight="false" outlineLevel="0" collapsed="false">
      <c r="E8" s="43" t="s">
        <v>60</v>
      </c>
    </row>
    <row r="9" customFormat="false" ht="15" hidden="false" customHeight="false" outlineLevel="0" collapsed="false">
      <c r="E9" s="43" t="s">
        <v>61</v>
      </c>
    </row>
    <row r="10" customFormat="false" ht="15" hidden="false" customHeight="false" outlineLevel="0" collapsed="false">
      <c r="E10" s="43" t="s">
        <v>62</v>
      </c>
    </row>
    <row r="11" customFormat="false" ht="15" hidden="false" customHeight="false" outlineLevel="0" collapsed="false">
      <c r="E11" s="43" t="s">
        <v>63</v>
      </c>
    </row>
    <row r="12" customFormat="false" ht="15" hidden="false" customHeight="false" outlineLevel="0" collapsed="false">
      <c r="E12" s="43" t="s">
        <v>64</v>
      </c>
    </row>
    <row r="13" customFormat="false" ht="15" hidden="false" customHeight="false" outlineLevel="0" collapsed="false">
      <c r="E13" s="43"/>
    </row>
    <row r="14" customFormat="false" ht="15" hidden="false" customHeight="false" outlineLevel="0" collapsed="false">
      <c r="E14" s="43"/>
    </row>
    <row r="16" customFormat="false" ht="18" hidden="false" customHeight="false" outlineLevel="0" collapsed="false">
      <c r="A16" s="44" t="s">
        <v>65</v>
      </c>
      <c r="B16" s="44"/>
    </row>
    <row r="17" customFormat="false" ht="15" hidden="false" customHeight="false" outlineLevel="0" collapsed="false">
      <c r="A17" s="45" t="s">
        <v>66</v>
      </c>
      <c r="B17" s="45"/>
    </row>
    <row r="18" customFormat="false" ht="14.25" hidden="false" customHeight="false" outlineLevel="0" collapsed="false">
      <c r="A18" s="46"/>
      <c r="B18" s="47" t="s">
        <v>77</v>
      </c>
    </row>
    <row r="19" customFormat="false" ht="15" hidden="false" customHeight="false" outlineLevel="0" collapsed="false">
      <c r="A19" s="48" t="s">
        <v>69</v>
      </c>
      <c r="B19" s="48" t="s">
        <v>70</v>
      </c>
      <c r="C19" s="48" t="s">
        <v>71</v>
      </c>
      <c r="D19" s="48" t="s">
        <v>72</v>
      </c>
      <c r="E19" s="48" t="s">
        <v>68</v>
      </c>
    </row>
    <row r="20" customFormat="false" ht="12.75" hidden="false" customHeight="false" outlineLevel="0" collapsed="false">
      <c r="A20" s="49" t="s">
        <v>251</v>
      </c>
      <c r="B20" s="32" t="s">
        <v>77</v>
      </c>
      <c r="C20" s="32" t="s">
        <v>220</v>
      </c>
      <c r="D20" s="32" t="s">
        <v>146</v>
      </c>
      <c r="E20" s="50" t="s">
        <v>254</v>
      </c>
    </row>
  </sheetData>
  <mergeCells count="12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03"/>
  <sheetViews>
    <sheetView showFormulas="false" showGridLines="true" showRowColHeaders="true" showZeros="true" rightToLeft="false" tabSelected="false" showOutlineSymbols="true" defaultGridColor="true" view="normal" topLeftCell="C37" colorId="64" zoomScale="100" zoomScaleNormal="100" zoomScalePageLayoutView="100" workbookViewId="0">
      <selection pane="topLeft" activeCell="F56" activeCellId="0" sqref="E52:F56"/>
    </sheetView>
  </sheetViews>
  <sheetFormatPr defaultColWidth="9.0546875" defaultRowHeight="12.75" zeroHeight="false" outlineLevelRow="0" outlineLevelCol="0"/>
  <cols>
    <col collapsed="false" customWidth="true" hidden="false" outlineLevel="0" max="1" min="1" style="32" width="25.96"/>
    <col collapsed="false" customWidth="true" hidden="false" outlineLevel="0" max="2" min="2" style="32" width="26.82"/>
    <col collapsed="false" customWidth="true" hidden="false" outlineLevel="0" max="3" min="3" style="32" width="10.55"/>
    <col collapsed="false" customWidth="true" hidden="false" outlineLevel="0" max="4" min="4" style="32" width="8.4"/>
    <col collapsed="false" customWidth="true" hidden="false" outlineLevel="0" max="5" min="5" style="32" width="22.68"/>
    <col collapsed="false" customWidth="true" hidden="false" outlineLevel="0" max="6" min="6" style="32" width="38.52"/>
    <col collapsed="false" customWidth="true" hidden="false" outlineLevel="0" max="9" min="7" style="32" width="5.55"/>
    <col collapsed="false" customWidth="true" hidden="false" outlineLevel="0" max="10" min="10" style="32" width="4.56"/>
    <col collapsed="false" customWidth="true" hidden="false" outlineLevel="0" max="11" min="11" style="32" width="7.84"/>
    <col collapsed="false" customWidth="true" hidden="false" outlineLevel="0" max="12" min="12" style="32" width="8.55"/>
    <col collapsed="false" customWidth="true" hidden="false" outlineLevel="0" max="13" min="13" style="32" width="13.12"/>
  </cols>
  <sheetData>
    <row r="1" s="2" customFormat="true" ht="15" hidden="false" customHeight="true" outlineLevel="0" collapsed="false">
      <c r="A1" s="1" t="s">
        <v>255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="2" customFormat="true" ht="66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="8" customFormat="true" ht="12.75" hidden="false" customHeight="true" outlineLevel="0" collapsed="false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6"/>
      <c r="I3" s="6"/>
      <c r="J3" s="6"/>
      <c r="K3" s="5" t="s">
        <v>8</v>
      </c>
      <c r="L3" s="5" t="s">
        <v>9</v>
      </c>
      <c r="M3" s="7" t="s">
        <v>10</v>
      </c>
    </row>
    <row r="4" s="8" customFormat="true" ht="21" hidden="false" customHeight="true" outlineLevel="0" collapsed="false">
      <c r="A4" s="3"/>
      <c r="B4" s="4"/>
      <c r="C4" s="4"/>
      <c r="D4" s="4"/>
      <c r="E4" s="4"/>
      <c r="F4" s="4"/>
      <c r="G4" s="9" t="n">
        <v>1</v>
      </c>
      <c r="H4" s="9" t="n">
        <v>2</v>
      </c>
      <c r="I4" s="9" t="n">
        <v>3</v>
      </c>
      <c r="J4" s="9" t="s">
        <v>93</v>
      </c>
      <c r="K4" s="5"/>
      <c r="L4" s="5"/>
      <c r="M4" s="7"/>
    </row>
    <row r="5" customFormat="false" ht="15" hidden="false" customHeight="false" outlineLevel="0" collapsed="false">
      <c r="A5" s="33" t="s">
        <v>99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customFormat="false" ht="12.75" hidden="false" customHeight="false" outlineLevel="0" collapsed="false">
      <c r="A6" s="34" t="s">
        <v>105</v>
      </c>
      <c r="B6" s="34" t="s">
        <v>106</v>
      </c>
      <c r="C6" s="34" t="s">
        <v>107</v>
      </c>
      <c r="D6" s="34" t="str">
        <f aca="false">"1,0575"</f>
        <v>1,0575</v>
      </c>
      <c r="E6" s="34" t="s">
        <v>17</v>
      </c>
      <c r="F6" s="34" t="s">
        <v>18</v>
      </c>
      <c r="G6" s="34" t="s">
        <v>103</v>
      </c>
      <c r="H6" s="34" t="s">
        <v>256</v>
      </c>
      <c r="I6" s="34" t="s">
        <v>257</v>
      </c>
      <c r="J6" s="35"/>
      <c r="K6" s="34" t="n">
        <v>70</v>
      </c>
      <c r="L6" s="34" t="str">
        <f aca="false">"74,0250"</f>
        <v>74,0250</v>
      </c>
      <c r="M6" s="34" t="s">
        <v>111</v>
      </c>
    </row>
    <row r="8" customFormat="false" ht="15" hidden="false" customHeight="false" outlineLevel="0" collapsed="false">
      <c r="A8" s="36" t="s">
        <v>38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customFormat="false" ht="12.75" hidden="false" customHeight="false" outlineLevel="0" collapsed="false">
      <c r="A9" s="34" t="s">
        <v>116</v>
      </c>
      <c r="B9" s="34" t="s">
        <v>117</v>
      </c>
      <c r="C9" s="34" t="s">
        <v>118</v>
      </c>
      <c r="D9" s="34" t="str">
        <f aca="false">"0,7604"</f>
        <v>0,7604</v>
      </c>
      <c r="E9" s="34" t="s">
        <v>17</v>
      </c>
      <c r="F9" s="34" t="s">
        <v>18</v>
      </c>
      <c r="G9" s="34" t="s">
        <v>256</v>
      </c>
      <c r="H9" s="34" t="s">
        <v>28</v>
      </c>
      <c r="I9" s="35" t="s">
        <v>258</v>
      </c>
      <c r="J9" s="35"/>
      <c r="K9" s="34" t="n">
        <v>72.5</v>
      </c>
      <c r="L9" s="34" t="str">
        <f aca="false">"55,1290"</f>
        <v>55,1290</v>
      </c>
      <c r="M9" s="34" t="s">
        <v>22</v>
      </c>
    </row>
    <row r="11" customFormat="false" ht="15" hidden="false" customHeight="false" outlineLevel="0" collapsed="false">
      <c r="A11" s="36" t="s">
        <v>13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customFormat="false" ht="12.75" hidden="false" customHeight="false" outlineLevel="0" collapsed="false">
      <c r="A12" s="37" t="s">
        <v>14</v>
      </c>
      <c r="B12" s="37" t="s">
        <v>15</v>
      </c>
      <c r="C12" s="37" t="s">
        <v>16</v>
      </c>
      <c r="D12" s="37" t="str">
        <f aca="false">"0,6990"</f>
        <v>0,6990</v>
      </c>
      <c r="E12" s="37" t="s">
        <v>17</v>
      </c>
      <c r="F12" s="37" t="s">
        <v>18</v>
      </c>
      <c r="G12" s="38" t="s">
        <v>259</v>
      </c>
      <c r="H12" s="37" t="s">
        <v>259</v>
      </c>
      <c r="I12" s="37" t="s">
        <v>260</v>
      </c>
      <c r="J12" s="38"/>
      <c r="K12" s="37" t="n">
        <v>142.5</v>
      </c>
      <c r="L12" s="37" t="str">
        <f aca="false">"99,6075"</f>
        <v>99,6075</v>
      </c>
      <c r="M12" s="37" t="s">
        <v>22</v>
      </c>
    </row>
    <row r="13" customFormat="false" ht="12.75" hidden="false" customHeight="false" outlineLevel="0" collapsed="false">
      <c r="A13" s="41" t="s">
        <v>261</v>
      </c>
      <c r="B13" s="41" t="s">
        <v>130</v>
      </c>
      <c r="C13" s="41" t="s">
        <v>262</v>
      </c>
      <c r="D13" s="41" t="str">
        <f aca="false">"0,7254"</f>
        <v>0,7254</v>
      </c>
      <c r="E13" s="41" t="s">
        <v>191</v>
      </c>
      <c r="F13" s="41" t="s">
        <v>18</v>
      </c>
      <c r="G13" s="41" t="s">
        <v>263</v>
      </c>
      <c r="H13" s="41" t="s">
        <v>115</v>
      </c>
      <c r="I13" s="41" t="s">
        <v>120</v>
      </c>
      <c r="J13" s="42"/>
      <c r="K13" s="41" t="n">
        <v>125</v>
      </c>
      <c r="L13" s="41" t="str">
        <f aca="false">"90,6750"</f>
        <v>90,6750</v>
      </c>
      <c r="M13" s="41" t="s">
        <v>22</v>
      </c>
    </row>
    <row r="14" customFormat="false" ht="12.75" hidden="false" customHeight="false" outlineLevel="0" collapsed="false">
      <c r="A14" s="41" t="s">
        <v>264</v>
      </c>
      <c r="B14" s="41" t="s">
        <v>265</v>
      </c>
      <c r="C14" s="41" t="s">
        <v>266</v>
      </c>
      <c r="D14" s="41" t="str">
        <f aca="false">"0,6927"</f>
        <v>0,6927</v>
      </c>
      <c r="E14" s="41" t="s">
        <v>17</v>
      </c>
      <c r="F14" s="41" t="s">
        <v>18</v>
      </c>
      <c r="G14" s="41" t="s">
        <v>263</v>
      </c>
      <c r="H14" s="41" t="s">
        <v>115</v>
      </c>
      <c r="I14" s="42" t="s">
        <v>120</v>
      </c>
      <c r="J14" s="42"/>
      <c r="K14" s="41" t="n">
        <v>120</v>
      </c>
      <c r="L14" s="41" t="str">
        <f aca="false">"83,1180"</f>
        <v>83,1180</v>
      </c>
      <c r="M14" s="41" t="s">
        <v>22</v>
      </c>
    </row>
    <row r="15" customFormat="false" ht="12.75" hidden="false" customHeight="false" outlineLevel="0" collapsed="false">
      <c r="A15" s="39" t="s">
        <v>23</v>
      </c>
      <c r="B15" s="39" t="s">
        <v>24</v>
      </c>
      <c r="C15" s="39" t="s">
        <v>25</v>
      </c>
      <c r="D15" s="39" t="str">
        <f aca="false">"0,7086"</f>
        <v>0,7086</v>
      </c>
      <c r="E15" s="39" t="s">
        <v>26</v>
      </c>
      <c r="F15" s="39" t="s">
        <v>27</v>
      </c>
      <c r="G15" s="40" t="s">
        <v>110</v>
      </c>
      <c r="H15" s="40" t="s">
        <v>125</v>
      </c>
      <c r="I15" s="40" t="s">
        <v>125</v>
      </c>
      <c r="J15" s="40"/>
      <c r="K15" s="39" t="n">
        <v>0</v>
      </c>
      <c r="L15" s="39" t="str">
        <f aca="false">"0,0000"</f>
        <v>0,0000</v>
      </c>
      <c r="M15" s="39" t="s">
        <v>22</v>
      </c>
    </row>
    <row r="17" customFormat="false" ht="15" hidden="false" customHeight="false" outlineLevel="0" collapsed="false">
      <c r="A17" s="36" t="s">
        <v>31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</row>
    <row r="18" customFormat="false" ht="12.75" hidden="false" customHeight="false" outlineLevel="0" collapsed="false">
      <c r="A18" s="37" t="s">
        <v>267</v>
      </c>
      <c r="B18" s="37" t="s">
        <v>268</v>
      </c>
      <c r="C18" s="37" t="s">
        <v>269</v>
      </c>
      <c r="D18" s="37" t="str">
        <f aca="false">"0,6664"</f>
        <v>0,6664</v>
      </c>
      <c r="E18" s="37" t="s">
        <v>17</v>
      </c>
      <c r="F18" s="37" t="s">
        <v>18</v>
      </c>
      <c r="G18" s="37" t="s">
        <v>119</v>
      </c>
      <c r="H18" s="37" t="s">
        <v>263</v>
      </c>
      <c r="I18" s="37" t="s">
        <v>115</v>
      </c>
      <c r="J18" s="38"/>
      <c r="K18" s="37" t="n">
        <v>120</v>
      </c>
      <c r="L18" s="37" t="str">
        <f aca="false">"79,9680"</f>
        <v>79,9680</v>
      </c>
      <c r="M18" s="37" t="s">
        <v>22</v>
      </c>
    </row>
    <row r="19" customFormat="false" ht="12.75" hidden="false" customHeight="false" outlineLevel="0" collapsed="false">
      <c r="A19" s="41" t="s">
        <v>270</v>
      </c>
      <c r="B19" s="41" t="s">
        <v>271</v>
      </c>
      <c r="C19" s="41" t="s">
        <v>272</v>
      </c>
      <c r="D19" s="41" t="str">
        <f aca="false">"0,6550"</f>
        <v>0,6550</v>
      </c>
      <c r="E19" s="41" t="s">
        <v>17</v>
      </c>
      <c r="F19" s="41" t="s">
        <v>18</v>
      </c>
      <c r="G19" s="42" t="s">
        <v>119</v>
      </c>
      <c r="H19" s="41" t="s">
        <v>263</v>
      </c>
      <c r="I19" s="42" t="s">
        <v>115</v>
      </c>
      <c r="J19" s="42"/>
      <c r="K19" s="41" t="n">
        <v>115</v>
      </c>
      <c r="L19" s="41" t="str">
        <f aca="false">"75,3307"</f>
        <v>75,3307</v>
      </c>
      <c r="M19" s="41" t="s">
        <v>22</v>
      </c>
    </row>
    <row r="20" customFormat="false" ht="12.75" hidden="false" customHeight="false" outlineLevel="0" collapsed="false">
      <c r="A20" s="41" t="s">
        <v>273</v>
      </c>
      <c r="B20" s="41" t="s">
        <v>274</v>
      </c>
      <c r="C20" s="41" t="s">
        <v>275</v>
      </c>
      <c r="D20" s="41" t="str">
        <f aca="false">"0,6471"</f>
        <v>0,6471</v>
      </c>
      <c r="E20" s="41" t="s">
        <v>204</v>
      </c>
      <c r="F20" s="41" t="s">
        <v>205</v>
      </c>
      <c r="G20" s="41" t="s">
        <v>119</v>
      </c>
      <c r="H20" s="41" t="s">
        <v>263</v>
      </c>
      <c r="I20" s="42" t="s">
        <v>120</v>
      </c>
      <c r="J20" s="42"/>
      <c r="K20" s="41" t="n">
        <v>115</v>
      </c>
      <c r="L20" s="41" t="str">
        <f aca="false">"74,4222"</f>
        <v>74,4222</v>
      </c>
      <c r="M20" s="41" t="s">
        <v>22</v>
      </c>
    </row>
    <row r="21" customFormat="false" ht="12.75" hidden="false" customHeight="false" outlineLevel="0" collapsed="false">
      <c r="A21" s="41" t="s">
        <v>276</v>
      </c>
      <c r="B21" s="41" t="s">
        <v>277</v>
      </c>
      <c r="C21" s="41" t="s">
        <v>278</v>
      </c>
      <c r="D21" s="41" t="str">
        <f aca="false">"0,6446"</f>
        <v>0,6446</v>
      </c>
      <c r="E21" s="41" t="s">
        <v>17</v>
      </c>
      <c r="F21" s="41" t="s">
        <v>18</v>
      </c>
      <c r="G21" s="41" t="s">
        <v>125</v>
      </c>
      <c r="H21" s="41" t="s">
        <v>279</v>
      </c>
      <c r="I21" s="41" t="s">
        <v>280</v>
      </c>
      <c r="J21" s="42"/>
      <c r="K21" s="41" t="n">
        <v>157.5</v>
      </c>
      <c r="L21" s="41" t="str">
        <f aca="false">"101,5245"</f>
        <v>101,5245</v>
      </c>
      <c r="M21" s="41" t="s">
        <v>22</v>
      </c>
    </row>
    <row r="22" customFormat="false" ht="12.75" hidden="false" customHeight="false" outlineLevel="0" collapsed="false">
      <c r="A22" s="41" t="s">
        <v>281</v>
      </c>
      <c r="B22" s="41" t="s">
        <v>282</v>
      </c>
      <c r="C22" s="41" t="s">
        <v>283</v>
      </c>
      <c r="D22" s="41" t="str">
        <f aca="false">"0,6487"</f>
        <v>0,6487</v>
      </c>
      <c r="E22" s="41" t="s">
        <v>204</v>
      </c>
      <c r="F22" s="41" t="s">
        <v>205</v>
      </c>
      <c r="G22" s="41" t="s">
        <v>173</v>
      </c>
      <c r="H22" s="41" t="s">
        <v>140</v>
      </c>
      <c r="I22" s="41" t="s">
        <v>284</v>
      </c>
      <c r="J22" s="42"/>
      <c r="K22" s="41" t="n">
        <v>185</v>
      </c>
      <c r="L22" s="41" t="str">
        <f aca="false">"120,0095"</f>
        <v>120,0095</v>
      </c>
      <c r="M22" s="41" t="s">
        <v>22</v>
      </c>
    </row>
    <row r="23" customFormat="false" ht="12.75" hidden="false" customHeight="false" outlineLevel="0" collapsed="false">
      <c r="A23" s="41" t="s">
        <v>32</v>
      </c>
      <c r="B23" s="41" t="s">
        <v>33</v>
      </c>
      <c r="C23" s="41" t="s">
        <v>34</v>
      </c>
      <c r="D23" s="41" t="str">
        <f aca="false">"0,6612"</f>
        <v>0,6612</v>
      </c>
      <c r="E23" s="41" t="s">
        <v>17</v>
      </c>
      <c r="F23" s="41" t="s">
        <v>18</v>
      </c>
      <c r="G23" s="41" t="s">
        <v>172</v>
      </c>
      <c r="H23" s="41" t="s">
        <v>145</v>
      </c>
      <c r="I23" s="42" t="s">
        <v>285</v>
      </c>
      <c r="J23" s="42"/>
      <c r="K23" s="41" t="n">
        <v>160</v>
      </c>
      <c r="L23" s="41" t="str">
        <f aca="false">"105,7920"</f>
        <v>105,7920</v>
      </c>
      <c r="M23" s="41" t="s">
        <v>22</v>
      </c>
    </row>
    <row r="24" customFormat="false" ht="12.75" hidden="false" customHeight="false" outlineLevel="0" collapsed="false">
      <c r="A24" s="41" t="s">
        <v>286</v>
      </c>
      <c r="B24" s="41" t="s">
        <v>287</v>
      </c>
      <c r="C24" s="41" t="s">
        <v>288</v>
      </c>
      <c r="D24" s="41" t="str">
        <f aca="false">"0,6737"</f>
        <v>0,6737</v>
      </c>
      <c r="E24" s="41" t="s">
        <v>17</v>
      </c>
      <c r="F24" s="41" t="s">
        <v>18</v>
      </c>
      <c r="G24" s="41" t="s">
        <v>120</v>
      </c>
      <c r="H24" s="41" t="s">
        <v>110</v>
      </c>
      <c r="I24" s="42" t="s">
        <v>259</v>
      </c>
      <c r="J24" s="42"/>
      <c r="K24" s="41" t="n">
        <v>130</v>
      </c>
      <c r="L24" s="41" t="str">
        <f aca="false">"87,5745"</f>
        <v>87,5745</v>
      </c>
      <c r="M24" s="41" t="s">
        <v>22</v>
      </c>
    </row>
    <row r="25" customFormat="false" ht="12.75" hidden="false" customHeight="false" outlineLevel="0" collapsed="false">
      <c r="A25" s="41" t="s">
        <v>289</v>
      </c>
      <c r="B25" s="41" t="s">
        <v>290</v>
      </c>
      <c r="C25" s="41" t="s">
        <v>291</v>
      </c>
      <c r="D25" s="41" t="str">
        <f aca="false">"0,6482"</f>
        <v>0,6482</v>
      </c>
      <c r="E25" s="41" t="s">
        <v>17</v>
      </c>
      <c r="F25" s="41" t="s">
        <v>18</v>
      </c>
      <c r="G25" s="41" t="s">
        <v>292</v>
      </c>
      <c r="H25" s="42" t="s">
        <v>259</v>
      </c>
      <c r="I25" s="42" t="s">
        <v>259</v>
      </c>
      <c r="J25" s="42"/>
      <c r="K25" s="41" t="n">
        <v>127.5</v>
      </c>
      <c r="L25" s="41" t="str">
        <f aca="false">"82,6455"</f>
        <v>82,6455</v>
      </c>
      <c r="M25" s="41" t="s">
        <v>22</v>
      </c>
    </row>
    <row r="26" customFormat="false" ht="12.75" hidden="false" customHeight="false" outlineLevel="0" collapsed="false">
      <c r="A26" s="39" t="s">
        <v>137</v>
      </c>
      <c r="B26" s="39" t="s">
        <v>138</v>
      </c>
      <c r="C26" s="39" t="s">
        <v>139</v>
      </c>
      <c r="D26" s="39" t="str">
        <f aca="false">"0,6718"</f>
        <v>0,6718</v>
      </c>
      <c r="E26" s="39" t="s">
        <v>17</v>
      </c>
      <c r="F26" s="39" t="s">
        <v>18</v>
      </c>
      <c r="G26" s="40" t="s">
        <v>119</v>
      </c>
      <c r="H26" s="39" t="s">
        <v>119</v>
      </c>
      <c r="I26" s="40" t="s">
        <v>263</v>
      </c>
      <c r="J26" s="40"/>
      <c r="K26" s="39" t="n">
        <v>110</v>
      </c>
      <c r="L26" s="39" t="str">
        <f aca="false">"84,7610"</f>
        <v>84,7610</v>
      </c>
      <c r="M26" s="39" t="s">
        <v>22</v>
      </c>
    </row>
    <row r="28" customFormat="false" ht="15" hidden="false" customHeight="false" outlineLevel="0" collapsed="false">
      <c r="A28" s="36" t="s">
        <v>38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</row>
    <row r="29" customFormat="false" ht="12.75" hidden="false" customHeight="false" outlineLevel="0" collapsed="false">
      <c r="A29" s="37" t="s">
        <v>293</v>
      </c>
      <c r="B29" s="37" t="s">
        <v>294</v>
      </c>
      <c r="C29" s="37" t="s">
        <v>295</v>
      </c>
      <c r="D29" s="37" t="str">
        <f aca="false">"0,6345"</f>
        <v>0,6345</v>
      </c>
      <c r="E29" s="37" t="s">
        <v>17</v>
      </c>
      <c r="F29" s="37" t="s">
        <v>18</v>
      </c>
      <c r="G29" s="38" t="s">
        <v>119</v>
      </c>
      <c r="H29" s="38" t="s">
        <v>119</v>
      </c>
      <c r="I29" s="38" t="s">
        <v>119</v>
      </c>
      <c r="J29" s="38"/>
      <c r="K29" s="37" t="n">
        <v>0</v>
      </c>
      <c r="L29" s="37" t="str">
        <f aca="false">"0,0000"</f>
        <v>0,0000</v>
      </c>
      <c r="M29" s="37" t="s">
        <v>22</v>
      </c>
    </row>
    <row r="30" customFormat="false" ht="12.75" hidden="false" customHeight="false" outlineLevel="0" collapsed="false">
      <c r="A30" s="41" t="s">
        <v>296</v>
      </c>
      <c r="B30" s="41" t="s">
        <v>297</v>
      </c>
      <c r="C30" s="41" t="s">
        <v>298</v>
      </c>
      <c r="D30" s="41" t="str">
        <f aca="false">"0,6281"</f>
        <v>0,6281</v>
      </c>
      <c r="E30" s="41" t="s">
        <v>17</v>
      </c>
      <c r="F30" s="41" t="s">
        <v>18</v>
      </c>
      <c r="G30" s="41" t="s">
        <v>259</v>
      </c>
      <c r="H30" s="42" t="s">
        <v>260</v>
      </c>
      <c r="I30" s="42" t="s">
        <v>260</v>
      </c>
      <c r="J30" s="42"/>
      <c r="K30" s="41" t="n">
        <v>135</v>
      </c>
      <c r="L30" s="41" t="str">
        <f aca="false">"84,7935"</f>
        <v>84,7935</v>
      </c>
      <c r="M30" s="41" t="s">
        <v>22</v>
      </c>
    </row>
    <row r="31" customFormat="false" ht="12.75" hidden="false" customHeight="false" outlineLevel="0" collapsed="false">
      <c r="A31" s="39" t="s">
        <v>299</v>
      </c>
      <c r="B31" s="39" t="s">
        <v>300</v>
      </c>
      <c r="C31" s="39" t="s">
        <v>301</v>
      </c>
      <c r="D31" s="39" t="str">
        <f aca="false">"0,6197"</f>
        <v>0,6197</v>
      </c>
      <c r="E31" s="39" t="s">
        <v>17</v>
      </c>
      <c r="F31" s="39" t="s">
        <v>18</v>
      </c>
      <c r="G31" s="40" t="s">
        <v>302</v>
      </c>
      <c r="H31" s="40"/>
      <c r="I31" s="40"/>
      <c r="J31" s="40"/>
      <c r="K31" s="39" t="n">
        <v>0</v>
      </c>
      <c r="L31" s="39" t="str">
        <f aca="false">"0,0000"</f>
        <v>0,0000</v>
      </c>
      <c r="M31" s="39" t="s">
        <v>22</v>
      </c>
    </row>
    <row r="33" customFormat="false" ht="15" hidden="false" customHeight="false" outlineLevel="0" collapsed="false">
      <c r="A33" s="36" t="s">
        <v>45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customFormat="false" ht="12.75" hidden="false" customHeight="false" outlineLevel="0" collapsed="false">
      <c r="A34" s="37" t="s">
        <v>53</v>
      </c>
      <c r="B34" s="37" t="s">
        <v>54</v>
      </c>
      <c r="C34" s="37" t="s">
        <v>55</v>
      </c>
      <c r="D34" s="37" t="str">
        <f aca="false">"0,5853"</f>
        <v>0,5853</v>
      </c>
      <c r="E34" s="37" t="s">
        <v>56</v>
      </c>
      <c r="F34" s="37" t="s">
        <v>57</v>
      </c>
      <c r="G34" s="37" t="s">
        <v>285</v>
      </c>
      <c r="H34" s="37" t="s">
        <v>173</v>
      </c>
      <c r="I34" s="37" t="s">
        <v>303</v>
      </c>
      <c r="J34" s="38"/>
      <c r="K34" s="37" t="n">
        <v>175</v>
      </c>
      <c r="L34" s="37" t="str">
        <f aca="false">"102,4362"</f>
        <v>102,4362</v>
      </c>
      <c r="M34" s="37" t="s">
        <v>22</v>
      </c>
    </row>
    <row r="35" customFormat="false" ht="12.75" hidden="false" customHeight="false" outlineLevel="0" collapsed="false">
      <c r="A35" s="41" t="s">
        <v>304</v>
      </c>
      <c r="B35" s="41" t="s">
        <v>305</v>
      </c>
      <c r="C35" s="41" t="s">
        <v>306</v>
      </c>
      <c r="D35" s="41" t="str">
        <f aca="false">"0,5919"</f>
        <v>0,5919</v>
      </c>
      <c r="E35" s="41" t="s">
        <v>17</v>
      </c>
      <c r="F35" s="41" t="s">
        <v>18</v>
      </c>
      <c r="G35" s="42" t="s">
        <v>280</v>
      </c>
      <c r="H35" s="41" t="s">
        <v>280</v>
      </c>
      <c r="I35" s="42" t="s">
        <v>285</v>
      </c>
      <c r="J35" s="42"/>
      <c r="K35" s="41" t="n">
        <v>157.5</v>
      </c>
      <c r="L35" s="41" t="str">
        <f aca="false">"93,2321"</f>
        <v>93,2321</v>
      </c>
      <c r="M35" s="41" t="s">
        <v>22</v>
      </c>
    </row>
    <row r="36" customFormat="false" ht="12.75" hidden="false" customHeight="false" outlineLevel="0" collapsed="false">
      <c r="A36" s="41" t="s">
        <v>160</v>
      </c>
      <c r="B36" s="41" t="s">
        <v>161</v>
      </c>
      <c r="C36" s="41" t="s">
        <v>162</v>
      </c>
      <c r="D36" s="41" t="str">
        <f aca="false">"0,6003"</f>
        <v>0,6003</v>
      </c>
      <c r="E36" s="41" t="s">
        <v>17</v>
      </c>
      <c r="F36" s="41" t="s">
        <v>18</v>
      </c>
      <c r="G36" s="41" t="s">
        <v>172</v>
      </c>
      <c r="H36" s="42" t="s">
        <v>307</v>
      </c>
      <c r="I36" s="42" t="s">
        <v>280</v>
      </c>
      <c r="J36" s="42"/>
      <c r="K36" s="41" t="n">
        <v>150</v>
      </c>
      <c r="L36" s="41" t="str">
        <f aca="false">"90,0450"</f>
        <v>90,0450</v>
      </c>
      <c r="M36" s="41" t="s">
        <v>22</v>
      </c>
    </row>
    <row r="37" customFormat="false" ht="12.75" hidden="false" customHeight="false" outlineLevel="0" collapsed="false">
      <c r="A37" s="41" t="s">
        <v>308</v>
      </c>
      <c r="B37" s="41" t="s">
        <v>309</v>
      </c>
      <c r="C37" s="41" t="s">
        <v>310</v>
      </c>
      <c r="D37" s="41" t="str">
        <f aca="false">"0,5914"</f>
        <v>0,5914</v>
      </c>
      <c r="E37" s="41" t="s">
        <v>17</v>
      </c>
      <c r="F37" s="41" t="s">
        <v>18</v>
      </c>
      <c r="G37" s="42" t="s">
        <v>172</v>
      </c>
      <c r="H37" s="41" t="s">
        <v>172</v>
      </c>
      <c r="I37" s="42" t="s">
        <v>307</v>
      </c>
      <c r="J37" s="42"/>
      <c r="K37" s="41" t="n">
        <v>150</v>
      </c>
      <c r="L37" s="41" t="str">
        <f aca="false">"88,7100"</f>
        <v>88,7100</v>
      </c>
      <c r="M37" s="41" t="s">
        <v>22</v>
      </c>
    </row>
    <row r="38" customFormat="false" ht="12.75" hidden="false" customHeight="false" outlineLevel="0" collapsed="false">
      <c r="A38" s="41" t="s">
        <v>311</v>
      </c>
      <c r="B38" s="41" t="s">
        <v>312</v>
      </c>
      <c r="C38" s="41" t="s">
        <v>313</v>
      </c>
      <c r="D38" s="41" t="str">
        <f aca="false">"0,5908"</f>
        <v>0,5908</v>
      </c>
      <c r="E38" s="41" t="s">
        <v>314</v>
      </c>
      <c r="F38" s="41" t="s">
        <v>315</v>
      </c>
      <c r="G38" s="42" t="s">
        <v>302</v>
      </c>
      <c r="H38" s="42"/>
      <c r="I38" s="42"/>
      <c r="J38" s="42"/>
      <c r="K38" s="41" t="n">
        <v>0</v>
      </c>
      <c r="L38" s="41" t="str">
        <f aca="false">"0,0000"</f>
        <v>0,0000</v>
      </c>
      <c r="M38" s="41" t="s">
        <v>22</v>
      </c>
    </row>
    <row r="39" customFormat="false" ht="12.75" hidden="false" customHeight="false" outlineLevel="0" collapsed="false">
      <c r="A39" s="41" t="s">
        <v>316</v>
      </c>
      <c r="B39" s="41" t="s">
        <v>317</v>
      </c>
      <c r="C39" s="41" t="s">
        <v>318</v>
      </c>
      <c r="D39" s="41" t="str">
        <f aca="false">"0,5929"</f>
        <v>0,5929</v>
      </c>
      <c r="E39" s="41" t="s">
        <v>17</v>
      </c>
      <c r="F39" s="41" t="s">
        <v>18</v>
      </c>
      <c r="G39" s="41" t="s">
        <v>115</v>
      </c>
      <c r="H39" s="41" t="s">
        <v>110</v>
      </c>
      <c r="I39" s="41" t="s">
        <v>259</v>
      </c>
      <c r="J39" s="42"/>
      <c r="K39" s="41" t="n">
        <v>135</v>
      </c>
      <c r="L39" s="41" t="str">
        <f aca="false">"93,2405"</f>
        <v>93,2405</v>
      </c>
      <c r="M39" s="41" t="s">
        <v>22</v>
      </c>
    </row>
    <row r="40" customFormat="false" ht="12.75" hidden="false" customHeight="false" outlineLevel="0" collapsed="false">
      <c r="A40" s="39" t="s">
        <v>169</v>
      </c>
      <c r="B40" s="39" t="s">
        <v>170</v>
      </c>
      <c r="C40" s="39" t="s">
        <v>171</v>
      </c>
      <c r="D40" s="39" t="str">
        <f aca="false">"0,5971"</f>
        <v>0,5971</v>
      </c>
      <c r="E40" s="39" t="s">
        <v>17</v>
      </c>
      <c r="F40" s="39" t="s">
        <v>18</v>
      </c>
      <c r="G40" s="39" t="s">
        <v>115</v>
      </c>
      <c r="H40" s="40" t="s">
        <v>110</v>
      </c>
      <c r="I40" s="40" t="s">
        <v>110</v>
      </c>
      <c r="J40" s="40"/>
      <c r="K40" s="39" t="n">
        <v>120</v>
      </c>
      <c r="L40" s="39" t="str">
        <f aca="false">"92,5027"</f>
        <v>92,5027</v>
      </c>
      <c r="M40" s="39" t="s">
        <v>22</v>
      </c>
    </row>
    <row r="42" customFormat="false" ht="15" hidden="false" customHeight="false" outlineLevel="0" collapsed="false">
      <c r="A42" s="36" t="s">
        <v>174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</row>
    <row r="43" customFormat="false" ht="12.75" hidden="false" customHeight="false" outlineLevel="0" collapsed="false">
      <c r="A43" s="37" t="s">
        <v>319</v>
      </c>
      <c r="B43" s="37" t="s">
        <v>320</v>
      </c>
      <c r="C43" s="37" t="s">
        <v>177</v>
      </c>
      <c r="D43" s="37" t="str">
        <f aca="false">"0,5658"</f>
        <v>0,5658</v>
      </c>
      <c r="E43" s="37" t="s">
        <v>17</v>
      </c>
      <c r="F43" s="37" t="s">
        <v>18</v>
      </c>
      <c r="G43" s="37" t="s">
        <v>135</v>
      </c>
      <c r="H43" s="37" t="s">
        <v>136</v>
      </c>
      <c r="I43" s="38" t="s">
        <v>180</v>
      </c>
      <c r="J43" s="38"/>
      <c r="K43" s="37" t="n">
        <v>240</v>
      </c>
      <c r="L43" s="37" t="str">
        <f aca="false">"135,7920"</f>
        <v>135,7920</v>
      </c>
      <c r="M43" s="37" t="s">
        <v>22</v>
      </c>
    </row>
    <row r="44" customFormat="false" ht="12.75" hidden="false" customHeight="false" outlineLevel="0" collapsed="false">
      <c r="A44" s="41" t="s">
        <v>321</v>
      </c>
      <c r="B44" s="41" t="s">
        <v>322</v>
      </c>
      <c r="C44" s="41" t="s">
        <v>323</v>
      </c>
      <c r="D44" s="41" t="str">
        <f aca="false">"0,5664"</f>
        <v>0,5664</v>
      </c>
      <c r="E44" s="41" t="s">
        <v>204</v>
      </c>
      <c r="F44" s="41" t="s">
        <v>205</v>
      </c>
      <c r="G44" s="41" t="s">
        <v>284</v>
      </c>
      <c r="H44" s="41" t="s">
        <v>141</v>
      </c>
      <c r="I44" s="42" t="s">
        <v>168</v>
      </c>
      <c r="J44" s="42"/>
      <c r="K44" s="41" t="n">
        <v>197.5</v>
      </c>
      <c r="L44" s="41" t="str">
        <f aca="false">"111,8739"</f>
        <v>111,8739</v>
      </c>
      <c r="M44" s="41" t="s">
        <v>22</v>
      </c>
    </row>
    <row r="45" customFormat="false" ht="12.75" hidden="false" customHeight="false" outlineLevel="0" collapsed="false">
      <c r="A45" s="41" t="s">
        <v>324</v>
      </c>
      <c r="B45" s="41" t="s">
        <v>325</v>
      </c>
      <c r="C45" s="41" t="s">
        <v>326</v>
      </c>
      <c r="D45" s="41" t="str">
        <f aca="false">"0,5637"</f>
        <v>0,5637</v>
      </c>
      <c r="E45" s="41" t="s">
        <v>17</v>
      </c>
      <c r="F45" s="41" t="s">
        <v>18</v>
      </c>
      <c r="G45" s="42" t="s">
        <v>109</v>
      </c>
      <c r="H45" s="42" t="s">
        <v>109</v>
      </c>
      <c r="I45" s="42" t="s">
        <v>109</v>
      </c>
      <c r="J45" s="42"/>
      <c r="K45" s="41" t="n">
        <v>0</v>
      </c>
      <c r="L45" s="41" t="str">
        <f aca="false">"0,0000"</f>
        <v>0,0000</v>
      </c>
      <c r="M45" s="41" t="s">
        <v>22</v>
      </c>
    </row>
    <row r="46" customFormat="false" ht="12.75" hidden="false" customHeight="false" outlineLevel="0" collapsed="false">
      <c r="A46" s="41" t="s">
        <v>327</v>
      </c>
      <c r="B46" s="41" t="s">
        <v>328</v>
      </c>
      <c r="C46" s="41" t="s">
        <v>329</v>
      </c>
      <c r="D46" s="41" t="str">
        <f aca="false">"0,5744"</f>
        <v>0,5744</v>
      </c>
      <c r="E46" s="41" t="s">
        <v>191</v>
      </c>
      <c r="F46" s="41" t="s">
        <v>18</v>
      </c>
      <c r="G46" s="41" t="s">
        <v>330</v>
      </c>
      <c r="H46" s="42" t="s">
        <v>307</v>
      </c>
      <c r="I46" s="42" t="s">
        <v>307</v>
      </c>
      <c r="J46" s="42"/>
      <c r="K46" s="41" t="n">
        <v>145</v>
      </c>
      <c r="L46" s="41" t="str">
        <f aca="false">"84,1209"</f>
        <v>84,1209</v>
      </c>
      <c r="M46" s="41" t="s">
        <v>22</v>
      </c>
    </row>
    <row r="47" customFormat="false" ht="12.75" hidden="false" customHeight="false" outlineLevel="0" collapsed="false">
      <c r="A47" s="39" t="s">
        <v>331</v>
      </c>
      <c r="B47" s="39" t="s">
        <v>332</v>
      </c>
      <c r="C47" s="39" t="s">
        <v>333</v>
      </c>
      <c r="D47" s="39" t="str">
        <f aca="false">"0,5706"</f>
        <v>0,5706</v>
      </c>
      <c r="E47" s="39" t="s">
        <v>17</v>
      </c>
      <c r="F47" s="39" t="s">
        <v>18</v>
      </c>
      <c r="G47" s="39" t="s">
        <v>172</v>
      </c>
      <c r="H47" s="39" t="s">
        <v>145</v>
      </c>
      <c r="I47" s="39" t="s">
        <v>334</v>
      </c>
      <c r="J47" s="40"/>
      <c r="K47" s="39" t="n">
        <v>172.5</v>
      </c>
      <c r="L47" s="39" t="str">
        <f aca="false">"106,5090"</f>
        <v>106,5090</v>
      </c>
      <c r="M47" s="39" t="s">
        <v>22</v>
      </c>
    </row>
    <row r="49" customFormat="false" ht="15" hidden="false" customHeight="false" outlineLevel="0" collapsed="false">
      <c r="A49" s="36" t="s">
        <v>200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</row>
    <row r="50" customFormat="false" ht="12.75" hidden="false" customHeight="false" outlineLevel="0" collapsed="false">
      <c r="A50" s="34" t="s">
        <v>335</v>
      </c>
      <c r="B50" s="34" t="s">
        <v>336</v>
      </c>
      <c r="C50" s="34" t="s">
        <v>337</v>
      </c>
      <c r="D50" s="34" t="str">
        <f aca="false">"0,5586"</f>
        <v>0,5586</v>
      </c>
      <c r="E50" s="34" t="s">
        <v>204</v>
      </c>
      <c r="F50" s="34" t="s">
        <v>315</v>
      </c>
      <c r="G50" s="34" t="s">
        <v>168</v>
      </c>
      <c r="H50" s="35" t="s">
        <v>133</v>
      </c>
      <c r="I50" s="35" t="s">
        <v>133</v>
      </c>
      <c r="J50" s="35"/>
      <c r="K50" s="34" t="n">
        <v>200</v>
      </c>
      <c r="L50" s="34" t="str">
        <f aca="false">"111,7100"</f>
        <v>111,7100</v>
      </c>
      <c r="M50" s="34" t="s">
        <v>22</v>
      </c>
    </row>
    <row r="52" customFormat="false" ht="15" hidden="false" customHeight="false" outlineLevel="0" collapsed="false">
      <c r="E52" s="43" t="s">
        <v>60</v>
      </c>
    </row>
    <row r="53" customFormat="false" ht="15" hidden="false" customHeight="false" outlineLevel="0" collapsed="false">
      <c r="E53" s="43" t="s">
        <v>61</v>
      </c>
    </row>
    <row r="54" customFormat="false" ht="15" hidden="false" customHeight="false" outlineLevel="0" collapsed="false">
      <c r="E54" s="43" t="s">
        <v>62</v>
      </c>
    </row>
    <row r="55" customFormat="false" ht="15" hidden="false" customHeight="false" outlineLevel="0" collapsed="false">
      <c r="E55" s="43" t="s">
        <v>63</v>
      </c>
    </row>
    <row r="56" customFormat="false" ht="15" hidden="false" customHeight="false" outlineLevel="0" collapsed="false">
      <c r="E56" s="43" t="s">
        <v>64</v>
      </c>
    </row>
    <row r="57" customFormat="false" ht="15" hidden="false" customHeight="false" outlineLevel="0" collapsed="false">
      <c r="E57" s="43"/>
    </row>
    <row r="60" customFormat="false" ht="18" hidden="false" customHeight="false" outlineLevel="0" collapsed="false">
      <c r="A60" s="44" t="s">
        <v>65</v>
      </c>
      <c r="B60" s="44"/>
    </row>
    <row r="61" customFormat="false" ht="15" hidden="false" customHeight="false" outlineLevel="0" collapsed="false">
      <c r="A61" s="45" t="s">
        <v>212</v>
      </c>
      <c r="B61" s="45"/>
    </row>
    <row r="62" customFormat="false" ht="15" hidden="false" customHeight="false" outlineLevel="0" collapsed="false">
      <c r="A62" s="46"/>
      <c r="B62" s="47" t="s">
        <v>77</v>
      </c>
      <c r="E62" s="48" t="s">
        <v>68</v>
      </c>
    </row>
    <row r="63" customFormat="false" ht="15" hidden="false" customHeight="false" outlineLevel="0" collapsed="false">
      <c r="A63" s="48" t="s">
        <v>69</v>
      </c>
      <c r="B63" s="48" t="s">
        <v>70</v>
      </c>
      <c r="C63" s="48" t="s">
        <v>71</v>
      </c>
      <c r="D63" s="48" t="s">
        <v>72</v>
      </c>
      <c r="E63" s="50" t="s">
        <v>338</v>
      </c>
    </row>
    <row r="64" customFormat="false" ht="12.75" hidden="false" customHeight="false" outlineLevel="0" collapsed="false">
      <c r="A64" s="49" t="s">
        <v>105</v>
      </c>
      <c r="B64" s="32" t="s">
        <v>77</v>
      </c>
      <c r="C64" s="32" t="s">
        <v>216</v>
      </c>
      <c r="D64" s="32" t="s">
        <v>257</v>
      </c>
      <c r="E64" s="50" t="s">
        <v>339</v>
      </c>
    </row>
    <row r="65" customFormat="false" ht="12.75" hidden="false" customHeight="false" outlineLevel="0" collapsed="false">
      <c r="A65" s="49" t="s">
        <v>116</v>
      </c>
      <c r="B65" s="32" t="s">
        <v>77</v>
      </c>
      <c r="C65" s="32" t="s">
        <v>89</v>
      </c>
      <c r="D65" s="32" t="s">
        <v>28</v>
      </c>
    </row>
    <row r="68" customFormat="false" ht="15" hidden="false" customHeight="false" outlineLevel="0" collapsed="false">
      <c r="A68" s="45" t="s">
        <v>66</v>
      </c>
      <c r="B68" s="45"/>
    </row>
    <row r="69" customFormat="false" ht="15" hidden="false" customHeight="false" outlineLevel="0" collapsed="false">
      <c r="A69" s="46"/>
      <c r="B69" s="47" t="s">
        <v>213</v>
      </c>
      <c r="E69" s="48" t="s">
        <v>68</v>
      </c>
    </row>
    <row r="70" customFormat="false" ht="15" hidden="false" customHeight="false" outlineLevel="0" collapsed="false">
      <c r="A70" s="48" t="s">
        <v>69</v>
      </c>
      <c r="B70" s="48" t="s">
        <v>70</v>
      </c>
      <c r="C70" s="48" t="s">
        <v>71</v>
      </c>
      <c r="D70" s="48" t="s">
        <v>72</v>
      </c>
      <c r="E70" s="50" t="s">
        <v>340</v>
      </c>
    </row>
    <row r="71" customFormat="false" ht="12.75" hidden="false" customHeight="false" outlineLevel="0" collapsed="false">
      <c r="A71" s="49" t="s">
        <v>267</v>
      </c>
      <c r="B71" s="32" t="s">
        <v>214</v>
      </c>
      <c r="C71" s="32" t="s">
        <v>84</v>
      </c>
      <c r="D71" s="32" t="s">
        <v>115</v>
      </c>
      <c r="E71" s="50" t="s">
        <v>341</v>
      </c>
    </row>
    <row r="72" customFormat="false" ht="12.75" hidden="false" customHeight="false" outlineLevel="0" collapsed="false">
      <c r="A72" s="49" t="s">
        <v>270</v>
      </c>
      <c r="B72" s="32" t="s">
        <v>214</v>
      </c>
      <c r="C72" s="32" t="s">
        <v>84</v>
      </c>
      <c r="D72" s="32" t="s">
        <v>263</v>
      </c>
      <c r="E72" s="50" t="s">
        <v>342</v>
      </c>
    </row>
    <row r="73" customFormat="false" ht="12.75" hidden="false" customHeight="false" outlineLevel="0" collapsed="false">
      <c r="A73" s="49" t="s">
        <v>273</v>
      </c>
      <c r="B73" s="32" t="s">
        <v>214</v>
      </c>
      <c r="C73" s="32" t="s">
        <v>84</v>
      </c>
      <c r="D73" s="32" t="s">
        <v>263</v>
      </c>
    </row>
    <row r="75" customFormat="false" ht="15" hidden="false" customHeight="false" outlineLevel="0" collapsed="false">
      <c r="A75" s="46"/>
      <c r="B75" s="47" t="s">
        <v>67</v>
      </c>
      <c r="E75" s="48" t="s">
        <v>68</v>
      </c>
    </row>
    <row r="76" customFormat="false" ht="15" hidden="false" customHeight="false" outlineLevel="0" collapsed="false">
      <c r="A76" s="48" t="s">
        <v>69</v>
      </c>
      <c r="B76" s="48" t="s">
        <v>70</v>
      </c>
      <c r="C76" s="48" t="s">
        <v>71</v>
      </c>
      <c r="D76" s="48" t="s">
        <v>72</v>
      </c>
      <c r="E76" s="50" t="s">
        <v>343</v>
      </c>
    </row>
    <row r="77" customFormat="false" ht="12.75" hidden="false" customHeight="false" outlineLevel="0" collapsed="false">
      <c r="A77" s="49" t="s">
        <v>276</v>
      </c>
      <c r="B77" s="32" t="s">
        <v>74</v>
      </c>
      <c r="C77" s="32" t="s">
        <v>84</v>
      </c>
      <c r="D77" s="32" t="s">
        <v>280</v>
      </c>
      <c r="E77" s="50" t="s">
        <v>344</v>
      </c>
    </row>
    <row r="78" customFormat="false" ht="12.75" hidden="false" customHeight="false" outlineLevel="0" collapsed="false">
      <c r="A78" s="49" t="s">
        <v>14</v>
      </c>
      <c r="B78" s="32" t="s">
        <v>74</v>
      </c>
      <c r="C78" s="32" t="s">
        <v>75</v>
      </c>
      <c r="D78" s="32" t="s">
        <v>260</v>
      </c>
      <c r="E78" s="50" t="s">
        <v>345</v>
      </c>
    </row>
    <row r="79" customFormat="false" ht="12.75" hidden="false" customHeight="false" outlineLevel="0" collapsed="false">
      <c r="A79" s="49" t="s">
        <v>261</v>
      </c>
      <c r="B79" s="32" t="s">
        <v>74</v>
      </c>
      <c r="C79" s="32" t="s">
        <v>75</v>
      </c>
      <c r="D79" s="32" t="s">
        <v>120</v>
      </c>
    </row>
    <row r="81" customFormat="false" ht="15" hidden="false" customHeight="false" outlineLevel="0" collapsed="false">
      <c r="A81" s="46"/>
      <c r="B81" s="47" t="s">
        <v>77</v>
      </c>
      <c r="E81" s="48" t="s">
        <v>68</v>
      </c>
    </row>
    <row r="82" customFormat="false" ht="15" hidden="false" customHeight="false" outlineLevel="0" collapsed="false">
      <c r="A82" s="48" t="s">
        <v>69</v>
      </c>
      <c r="B82" s="48" t="s">
        <v>70</v>
      </c>
      <c r="C82" s="48" t="s">
        <v>71</v>
      </c>
      <c r="D82" s="48" t="s">
        <v>72</v>
      </c>
      <c r="E82" s="50" t="s">
        <v>221</v>
      </c>
    </row>
    <row r="83" customFormat="false" ht="12.75" hidden="false" customHeight="false" outlineLevel="0" collapsed="false">
      <c r="A83" s="49" t="s">
        <v>319</v>
      </c>
      <c r="B83" s="32" t="s">
        <v>77</v>
      </c>
      <c r="C83" s="32" t="s">
        <v>220</v>
      </c>
      <c r="D83" s="32" t="s">
        <v>136</v>
      </c>
      <c r="E83" s="50" t="s">
        <v>346</v>
      </c>
    </row>
    <row r="84" customFormat="false" ht="12.75" hidden="false" customHeight="false" outlineLevel="0" collapsed="false">
      <c r="A84" s="49" t="s">
        <v>281</v>
      </c>
      <c r="B84" s="32" t="s">
        <v>77</v>
      </c>
      <c r="C84" s="32" t="s">
        <v>84</v>
      </c>
      <c r="D84" s="32" t="s">
        <v>284</v>
      </c>
      <c r="E84" s="50" t="s">
        <v>347</v>
      </c>
    </row>
    <row r="85" customFormat="false" ht="12.75" hidden="false" customHeight="false" outlineLevel="0" collapsed="false">
      <c r="A85" s="49" t="s">
        <v>321</v>
      </c>
      <c r="B85" s="32" t="s">
        <v>77</v>
      </c>
      <c r="C85" s="32" t="s">
        <v>220</v>
      </c>
      <c r="D85" s="32" t="s">
        <v>141</v>
      </c>
      <c r="E85" s="50" t="s">
        <v>348</v>
      </c>
    </row>
    <row r="86" customFormat="false" ht="12.75" hidden="false" customHeight="false" outlineLevel="0" collapsed="false">
      <c r="A86" s="49" t="s">
        <v>335</v>
      </c>
      <c r="B86" s="32" t="s">
        <v>77</v>
      </c>
      <c r="C86" s="32" t="s">
        <v>230</v>
      </c>
      <c r="D86" s="32" t="s">
        <v>168</v>
      </c>
      <c r="E86" s="50" t="s">
        <v>349</v>
      </c>
    </row>
    <row r="87" customFormat="false" ht="12.75" hidden="false" customHeight="false" outlineLevel="0" collapsed="false">
      <c r="A87" s="49" t="s">
        <v>32</v>
      </c>
      <c r="B87" s="32" t="s">
        <v>77</v>
      </c>
      <c r="C87" s="32" t="s">
        <v>84</v>
      </c>
      <c r="D87" s="32" t="s">
        <v>145</v>
      </c>
      <c r="E87" s="50" t="s">
        <v>350</v>
      </c>
    </row>
    <row r="88" customFormat="false" ht="12.75" hidden="false" customHeight="false" outlineLevel="0" collapsed="false">
      <c r="A88" s="49" t="s">
        <v>53</v>
      </c>
      <c r="B88" s="32" t="s">
        <v>77</v>
      </c>
      <c r="C88" s="32" t="s">
        <v>79</v>
      </c>
      <c r="D88" s="32" t="s">
        <v>303</v>
      </c>
      <c r="E88" s="50" t="s">
        <v>351</v>
      </c>
    </row>
    <row r="89" customFormat="false" ht="12.75" hidden="false" customHeight="false" outlineLevel="0" collapsed="false">
      <c r="A89" s="49" t="s">
        <v>304</v>
      </c>
      <c r="B89" s="32" t="s">
        <v>77</v>
      </c>
      <c r="C89" s="32" t="s">
        <v>79</v>
      </c>
      <c r="D89" s="32" t="s">
        <v>280</v>
      </c>
      <c r="E89" s="50" t="s">
        <v>352</v>
      </c>
    </row>
    <row r="90" customFormat="false" ht="12.75" hidden="false" customHeight="false" outlineLevel="0" collapsed="false">
      <c r="A90" s="49" t="s">
        <v>160</v>
      </c>
      <c r="B90" s="32" t="s">
        <v>77</v>
      </c>
      <c r="C90" s="32" t="s">
        <v>79</v>
      </c>
      <c r="D90" s="32" t="s">
        <v>172</v>
      </c>
      <c r="E90" s="50" t="s">
        <v>353</v>
      </c>
    </row>
    <row r="91" customFormat="false" ht="12.75" hidden="false" customHeight="false" outlineLevel="0" collapsed="false">
      <c r="A91" s="49" t="s">
        <v>308</v>
      </c>
      <c r="B91" s="32" t="s">
        <v>77</v>
      </c>
      <c r="C91" s="32" t="s">
        <v>79</v>
      </c>
      <c r="D91" s="32" t="s">
        <v>172</v>
      </c>
      <c r="E91" s="50" t="s">
        <v>354</v>
      </c>
    </row>
    <row r="92" customFormat="false" ht="12.75" hidden="false" customHeight="false" outlineLevel="0" collapsed="false">
      <c r="A92" s="49" t="s">
        <v>286</v>
      </c>
      <c r="B92" s="32" t="s">
        <v>77</v>
      </c>
      <c r="C92" s="32" t="s">
        <v>84</v>
      </c>
      <c r="D92" s="32" t="s">
        <v>110</v>
      </c>
      <c r="E92" s="50" t="s">
        <v>355</v>
      </c>
    </row>
    <row r="93" customFormat="false" ht="12.75" hidden="false" customHeight="false" outlineLevel="0" collapsed="false">
      <c r="A93" s="49" t="s">
        <v>296</v>
      </c>
      <c r="B93" s="32" t="s">
        <v>77</v>
      </c>
      <c r="C93" s="32" t="s">
        <v>89</v>
      </c>
      <c r="D93" s="32" t="s">
        <v>259</v>
      </c>
      <c r="E93" s="50" t="s">
        <v>356</v>
      </c>
    </row>
    <row r="94" customFormat="false" ht="12.75" hidden="false" customHeight="false" outlineLevel="0" collapsed="false">
      <c r="A94" s="49" t="s">
        <v>264</v>
      </c>
      <c r="B94" s="32" t="s">
        <v>77</v>
      </c>
      <c r="C94" s="32" t="s">
        <v>75</v>
      </c>
      <c r="D94" s="32" t="s">
        <v>115</v>
      </c>
      <c r="E94" s="50" t="s">
        <v>357</v>
      </c>
    </row>
    <row r="95" customFormat="false" ht="12.75" hidden="false" customHeight="false" outlineLevel="0" collapsed="false">
      <c r="A95" s="49" t="s">
        <v>289</v>
      </c>
      <c r="B95" s="32" t="s">
        <v>77</v>
      </c>
      <c r="C95" s="32" t="s">
        <v>84</v>
      </c>
      <c r="D95" s="32" t="s">
        <v>292</v>
      </c>
    </row>
    <row r="97" customFormat="false" ht="15" hidden="false" customHeight="false" outlineLevel="0" collapsed="false">
      <c r="A97" s="46"/>
      <c r="B97" s="47" t="s">
        <v>240</v>
      </c>
      <c r="E97" s="48" t="s">
        <v>68</v>
      </c>
    </row>
    <row r="98" customFormat="false" ht="15" hidden="false" customHeight="false" outlineLevel="0" collapsed="false">
      <c r="A98" s="48" t="s">
        <v>69</v>
      </c>
      <c r="B98" s="48" t="s">
        <v>70</v>
      </c>
      <c r="C98" s="48" t="s">
        <v>71</v>
      </c>
      <c r="D98" s="48" t="s">
        <v>72</v>
      </c>
      <c r="E98" s="50" t="s">
        <v>358</v>
      </c>
    </row>
    <row r="99" customFormat="false" ht="12.75" hidden="false" customHeight="false" outlineLevel="0" collapsed="false">
      <c r="A99" s="49" t="s">
        <v>331</v>
      </c>
      <c r="B99" s="32" t="s">
        <v>241</v>
      </c>
      <c r="C99" s="32" t="s">
        <v>220</v>
      </c>
      <c r="D99" s="32" t="s">
        <v>334</v>
      </c>
      <c r="E99" s="50" t="s">
        <v>359</v>
      </c>
    </row>
    <row r="100" customFormat="false" ht="12.75" hidden="false" customHeight="false" outlineLevel="0" collapsed="false">
      <c r="A100" s="49" t="s">
        <v>316</v>
      </c>
      <c r="B100" s="32" t="s">
        <v>245</v>
      </c>
      <c r="C100" s="32" t="s">
        <v>79</v>
      </c>
      <c r="D100" s="32" t="s">
        <v>259</v>
      </c>
      <c r="E100" s="50" t="s">
        <v>360</v>
      </c>
    </row>
    <row r="101" customFormat="false" ht="12.75" hidden="false" customHeight="false" outlineLevel="0" collapsed="false">
      <c r="A101" s="49" t="s">
        <v>169</v>
      </c>
      <c r="B101" s="32" t="s">
        <v>248</v>
      </c>
      <c r="C101" s="32" t="s">
        <v>79</v>
      </c>
      <c r="D101" s="32" t="s">
        <v>115</v>
      </c>
      <c r="E101" s="50" t="s">
        <v>361</v>
      </c>
    </row>
    <row r="102" customFormat="false" ht="12.75" hidden="false" customHeight="false" outlineLevel="0" collapsed="false">
      <c r="A102" s="49" t="s">
        <v>137</v>
      </c>
      <c r="B102" s="32" t="s">
        <v>245</v>
      </c>
      <c r="C102" s="32" t="s">
        <v>84</v>
      </c>
      <c r="D102" s="32" t="s">
        <v>119</v>
      </c>
      <c r="E102" s="50" t="s">
        <v>362</v>
      </c>
    </row>
    <row r="103" customFormat="false" ht="12.75" hidden="false" customHeight="false" outlineLevel="0" collapsed="false">
      <c r="A103" s="49" t="s">
        <v>327</v>
      </c>
      <c r="B103" s="32" t="s">
        <v>243</v>
      </c>
      <c r="C103" s="32" t="s">
        <v>220</v>
      </c>
      <c r="D103" s="32" t="s">
        <v>330</v>
      </c>
    </row>
  </sheetData>
  <mergeCells count="19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11:L11"/>
    <mergeCell ref="A17:L17"/>
    <mergeCell ref="A28:L28"/>
    <mergeCell ref="A33:L33"/>
    <mergeCell ref="A42:L42"/>
    <mergeCell ref="A49:L4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6" activeCellId="0" sqref="E16"/>
    </sheetView>
  </sheetViews>
  <sheetFormatPr defaultColWidth="9.0546875" defaultRowHeight="12.75" zeroHeight="false" outlineLevelRow="0" outlineLevelCol="0"/>
  <cols>
    <col collapsed="false" customWidth="true" hidden="false" outlineLevel="0" max="2" min="1" style="32" width="25.96"/>
    <col collapsed="false" customWidth="true" hidden="false" outlineLevel="0" max="3" min="3" style="32" width="10.55"/>
    <col collapsed="false" customWidth="true" hidden="false" outlineLevel="0" max="4" min="4" style="32" width="8.4"/>
    <col collapsed="false" customWidth="true" hidden="false" outlineLevel="0" max="5" min="5" style="32" width="22.68"/>
    <col collapsed="false" customWidth="true" hidden="false" outlineLevel="0" max="6" min="6" style="32" width="30.96"/>
    <col collapsed="false" customWidth="true" hidden="false" outlineLevel="0" max="9" min="7" style="32" width="5.55"/>
    <col collapsed="false" customWidth="true" hidden="false" outlineLevel="0" max="10" min="10" style="32" width="4.56"/>
    <col collapsed="false" customWidth="true" hidden="false" outlineLevel="0" max="13" min="11" style="32" width="5.55"/>
    <col collapsed="false" customWidth="true" hidden="false" outlineLevel="0" max="14" min="14" style="32" width="4.56"/>
    <col collapsed="false" customWidth="true" hidden="false" outlineLevel="0" max="17" min="15" style="32" width="5.55"/>
    <col collapsed="false" customWidth="true" hidden="false" outlineLevel="0" max="18" min="18" style="32" width="4.56"/>
    <col collapsed="false" customWidth="true" hidden="false" outlineLevel="0" max="19" min="19" style="32" width="7.84"/>
    <col collapsed="false" customWidth="true" hidden="false" outlineLevel="0" max="20" min="20" style="32" width="8.55"/>
    <col collapsed="false" customWidth="true" hidden="false" outlineLevel="0" max="21" min="21" style="32" width="8.84"/>
  </cols>
  <sheetData>
    <row r="1" s="2" customFormat="true" ht="15" hidden="false" customHeight="true" outlineLevel="0" collapsed="false">
      <c r="A1" s="1" t="s">
        <v>363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="2" customFormat="true" ht="66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="8" customFormat="true" ht="12.75" hidden="false" customHeight="true" outlineLevel="0" collapsed="false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364</v>
      </c>
      <c r="H3" s="6"/>
      <c r="I3" s="6"/>
      <c r="J3" s="6"/>
      <c r="K3" s="6" t="s">
        <v>7</v>
      </c>
      <c r="L3" s="6"/>
      <c r="M3" s="6"/>
      <c r="N3" s="6"/>
      <c r="O3" s="6" t="s">
        <v>92</v>
      </c>
      <c r="P3" s="6"/>
      <c r="Q3" s="6"/>
      <c r="R3" s="6"/>
      <c r="S3" s="5" t="s">
        <v>8</v>
      </c>
      <c r="T3" s="5" t="s">
        <v>9</v>
      </c>
      <c r="U3" s="7" t="s">
        <v>10</v>
      </c>
    </row>
    <row r="4" s="8" customFormat="true" ht="21" hidden="false" customHeight="true" outlineLevel="0" collapsed="false">
      <c r="A4" s="3"/>
      <c r="B4" s="4"/>
      <c r="C4" s="4"/>
      <c r="D4" s="4"/>
      <c r="E4" s="4"/>
      <c r="F4" s="4"/>
      <c r="G4" s="9" t="n">
        <v>1</v>
      </c>
      <c r="H4" s="9" t="n">
        <v>2</v>
      </c>
      <c r="I4" s="9" t="n">
        <v>3</v>
      </c>
      <c r="J4" s="9" t="s">
        <v>93</v>
      </c>
      <c r="K4" s="9" t="n">
        <v>1</v>
      </c>
      <c r="L4" s="9" t="n">
        <v>2</v>
      </c>
      <c r="M4" s="9" t="n">
        <v>3</v>
      </c>
      <c r="N4" s="9" t="s">
        <v>93</v>
      </c>
      <c r="O4" s="9" t="n">
        <v>1</v>
      </c>
      <c r="P4" s="9" t="n">
        <v>2</v>
      </c>
      <c r="Q4" s="9" t="n">
        <v>3</v>
      </c>
      <c r="R4" s="9" t="s">
        <v>93</v>
      </c>
      <c r="S4" s="5"/>
      <c r="T4" s="5"/>
      <c r="U4" s="7"/>
    </row>
    <row r="5" customFormat="false" ht="15" hidden="false" customHeight="false" outlineLevel="0" collapsed="false">
      <c r="A5" s="33" t="s">
        <v>207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customFormat="false" ht="12.75" hidden="false" customHeight="false" outlineLevel="0" collapsed="false">
      <c r="A6" s="34" t="s">
        <v>208</v>
      </c>
      <c r="B6" s="34" t="s">
        <v>209</v>
      </c>
      <c r="C6" s="34" t="s">
        <v>210</v>
      </c>
      <c r="D6" s="34" t="str">
        <f aca="false">"0,5332"</f>
        <v>0,5332</v>
      </c>
      <c r="E6" s="34" t="s">
        <v>17</v>
      </c>
      <c r="F6" s="34" t="s">
        <v>18</v>
      </c>
      <c r="G6" s="35" t="s">
        <v>180</v>
      </c>
      <c r="H6" s="35" t="s">
        <v>156</v>
      </c>
      <c r="I6" s="34" t="s">
        <v>156</v>
      </c>
      <c r="J6" s="35"/>
      <c r="K6" s="35" t="s">
        <v>365</v>
      </c>
      <c r="L6" s="34" t="s">
        <v>151</v>
      </c>
      <c r="M6" s="34" t="s">
        <v>135</v>
      </c>
      <c r="N6" s="35"/>
      <c r="O6" s="34" t="s">
        <v>156</v>
      </c>
      <c r="P6" s="34" t="s">
        <v>206</v>
      </c>
      <c r="Q6" s="35" t="s">
        <v>211</v>
      </c>
      <c r="R6" s="35"/>
      <c r="S6" s="34" t="n">
        <v>790</v>
      </c>
      <c r="T6" s="34" t="str">
        <f aca="false">"421,2596"</f>
        <v>421,2596</v>
      </c>
      <c r="U6" s="34" t="s">
        <v>22</v>
      </c>
    </row>
    <row r="8" customFormat="false" ht="15" hidden="false" customHeight="false" outlineLevel="0" collapsed="false">
      <c r="A8" s="36" t="s">
        <v>366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customFormat="false" ht="12.75" hidden="false" customHeight="false" outlineLevel="0" collapsed="false">
      <c r="A9" s="34" t="s">
        <v>367</v>
      </c>
      <c r="B9" s="34" t="s">
        <v>368</v>
      </c>
      <c r="C9" s="34" t="s">
        <v>369</v>
      </c>
      <c r="D9" s="34" t="str">
        <f aca="false">"0,5307"</f>
        <v>0,5307</v>
      </c>
      <c r="E9" s="34" t="s">
        <v>17</v>
      </c>
      <c r="F9" s="34" t="s">
        <v>18</v>
      </c>
      <c r="G9" s="35" t="s">
        <v>150</v>
      </c>
      <c r="H9" s="34" t="s">
        <v>150</v>
      </c>
      <c r="I9" s="35" t="s">
        <v>133</v>
      </c>
      <c r="J9" s="35"/>
      <c r="K9" s="34" t="s">
        <v>292</v>
      </c>
      <c r="L9" s="35"/>
      <c r="M9" s="35"/>
      <c r="N9" s="35"/>
      <c r="O9" s="34" t="s">
        <v>150</v>
      </c>
      <c r="P9" s="34" t="s">
        <v>365</v>
      </c>
      <c r="Q9" s="34" t="s">
        <v>151</v>
      </c>
      <c r="R9" s="35"/>
      <c r="S9" s="34" t="n">
        <v>552.5</v>
      </c>
      <c r="T9" s="34" t="str">
        <f aca="false">"293,2366"</f>
        <v>293,2366</v>
      </c>
      <c r="U9" s="34" t="s">
        <v>22</v>
      </c>
    </row>
    <row r="11" customFormat="false" ht="15" hidden="false" customHeight="false" outlineLevel="0" collapsed="false">
      <c r="E11" s="43" t="s">
        <v>60</v>
      </c>
    </row>
    <row r="12" customFormat="false" ht="15" hidden="false" customHeight="false" outlineLevel="0" collapsed="false">
      <c r="E12" s="43" t="s">
        <v>61</v>
      </c>
    </row>
    <row r="13" customFormat="false" ht="15" hidden="false" customHeight="false" outlineLevel="0" collapsed="false">
      <c r="E13" s="43" t="s">
        <v>62</v>
      </c>
    </row>
    <row r="14" customFormat="false" ht="15" hidden="false" customHeight="false" outlineLevel="0" collapsed="false">
      <c r="E14" s="43" t="s">
        <v>63</v>
      </c>
    </row>
    <row r="15" customFormat="false" ht="15" hidden="false" customHeight="false" outlineLevel="0" collapsed="false">
      <c r="E15" s="43" t="s">
        <v>64</v>
      </c>
    </row>
    <row r="16" customFormat="false" ht="15" hidden="false" customHeight="false" outlineLevel="0" collapsed="false">
      <c r="E16" s="43"/>
    </row>
    <row r="17" customFormat="false" ht="15" hidden="false" customHeight="false" outlineLevel="0" collapsed="false">
      <c r="E17" s="43"/>
    </row>
    <row r="19" customFormat="false" ht="18" hidden="false" customHeight="false" outlineLevel="0" collapsed="false">
      <c r="A19" s="44" t="s">
        <v>65</v>
      </c>
      <c r="B19" s="44"/>
    </row>
    <row r="20" customFormat="false" ht="15" hidden="false" customHeight="false" outlineLevel="0" collapsed="false">
      <c r="A20" s="45" t="s">
        <v>66</v>
      </c>
      <c r="B20" s="45"/>
    </row>
    <row r="21" customFormat="false" ht="14.25" hidden="false" customHeight="false" outlineLevel="0" collapsed="false">
      <c r="A21" s="46"/>
      <c r="B21" s="47" t="s">
        <v>67</v>
      </c>
    </row>
    <row r="22" customFormat="false" ht="15" hidden="false" customHeight="false" outlineLevel="0" collapsed="false">
      <c r="A22" s="48" t="s">
        <v>69</v>
      </c>
      <c r="B22" s="48" t="s">
        <v>70</v>
      </c>
      <c r="C22" s="48" t="s">
        <v>71</v>
      </c>
      <c r="D22" s="48" t="s">
        <v>72</v>
      </c>
      <c r="E22" s="48" t="s">
        <v>68</v>
      </c>
    </row>
    <row r="23" customFormat="false" ht="12.75" hidden="false" customHeight="false" outlineLevel="0" collapsed="false">
      <c r="A23" s="49" t="s">
        <v>208</v>
      </c>
      <c r="B23" s="32" t="s">
        <v>74</v>
      </c>
      <c r="C23" s="32" t="s">
        <v>225</v>
      </c>
      <c r="D23" s="32" t="s">
        <v>370</v>
      </c>
      <c r="E23" s="50" t="s">
        <v>371</v>
      </c>
    </row>
    <row r="24" customFormat="false" ht="12.75" hidden="false" customHeight="false" outlineLevel="0" collapsed="false">
      <c r="A24" s="49" t="s">
        <v>367</v>
      </c>
      <c r="B24" s="32" t="s">
        <v>74</v>
      </c>
      <c r="C24" s="32" t="s">
        <v>372</v>
      </c>
      <c r="D24" s="32" t="s">
        <v>373</v>
      </c>
      <c r="E24" s="50" t="s">
        <v>374</v>
      </c>
    </row>
  </sheetData>
  <mergeCells count="15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8:T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U86"/>
  <sheetViews>
    <sheetView showFormulas="false" showGridLines="true" showRowColHeaders="true" showZeros="true" rightToLeft="false" tabSelected="false" showOutlineSymbols="true" defaultGridColor="true" view="normal" topLeftCell="A46" colorId="64" zoomScale="100" zoomScaleNormal="100" zoomScalePageLayoutView="100" workbookViewId="0">
      <selection pane="topLeft" activeCell="E47" activeCellId="0" sqref="E47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8" width="28.25"/>
    <col collapsed="false" customWidth="true" hidden="false" outlineLevel="0" max="2" min="2" style="2" width="25.96"/>
    <col collapsed="false" customWidth="true" hidden="false" outlineLevel="0" max="3" min="3" style="2" width="10.55"/>
    <col collapsed="false" customWidth="true" hidden="false" outlineLevel="0" max="4" min="4" style="2" width="8.4"/>
    <col collapsed="false" customWidth="true" hidden="false" outlineLevel="0" max="5" min="5" style="11" width="22.68"/>
    <col collapsed="false" customWidth="true" hidden="false" outlineLevel="0" max="6" min="6" style="11" width="30.96"/>
    <col collapsed="false" customWidth="true" hidden="false" outlineLevel="0" max="9" min="7" style="2" width="5.55"/>
    <col collapsed="false" customWidth="true" hidden="false" outlineLevel="0" max="10" min="10" style="2" width="4.56"/>
    <col collapsed="false" customWidth="true" hidden="false" outlineLevel="0" max="13" min="11" style="2" width="5.55"/>
    <col collapsed="false" customWidth="true" hidden="false" outlineLevel="0" max="14" min="14" style="2" width="4.56"/>
    <col collapsed="false" customWidth="true" hidden="false" outlineLevel="0" max="17" min="15" style="2" width="5.55"/>
    <col collapsed="false" customWidth="true" hidden="false" outlineLevel="0" max="18" min="18" style="2" width="4.56"/>
    <col collapsed="false" customWidth="true" hidden="false" outlineLevel="0" max="19" min="19" style="18" width="7.84"/>
    <col collapsed="false" customWidth="true" hidden="false" outlineLevel="0" max="20" min="20" style="2" width="8.55"/>
    <col collapsed="false" customWidth="true" hidden="false" outlineLevel="0" max="21" min="21" style="11" width="11.55"/>
    <col collapsed="false" customWidth="false" hidden="false" outlineLevel="0" max="257" min="22" style="2" width="9.13"/>
  </cols>
  <sheetData>
    <row r="1" customFormat="false" ht="15" hidden="false" customHeight="true" outlineLevel="0" collapsed="false">
      <c r="A1" s="1" t="s">
        <v>375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customFormat="false" ht="66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="8" customFormat="true" ht="12.75" hidden="false" customHeight="true" outlineLevel="0" collapsed="false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364</v>
      </c>
      <c r="H3" s="6"/>
      <c r="I3" s="6"/>
      <c r="J3" s="6"/>
      <c r="K3" s="6" t="s">
        <v>7</v>
      </c>
      <c r="L3" s="6"/>
      <c r="M3" s="6"/>
      <c r="N3" s="6"/>
      <c r="O3" s="6" t="s">
        <v>92</v>
      </c>
      <c r="P3" s="6"/>
      <c r="Q3" s="6"/>
      <c r="R3" s="6"/>
      <c r="S3" s="5" t="s">
        <v>8</v>
      </c>
      <c r="T3" s="5" t="s">
        <v>9</v>
      </c>
      <c r="U3" s="7" t="s">
        <v>10</v>
      </c>
    </row>
    <row r="4" s="8" customFormat="true" ht="21" hidden="false" customHeight="true" outlineLevel="0" collapsed="false">
      <c r="A4" s="3"/>
      <c r="B4" s="4"/>
      <c r="C4" s="4"/>
      <c r="D4" s="4"/>
      <c r="E4" s="4"/>
      <c r="F4" s="4"/>
      <c r="G4" s="9" t="n">
        <v>1</v>
      </c>
      <c r="H4" s="9" t="n">
        <v>2</v>
      </c>
      <c r="I4" s="9" t="n">
        <v>3</v>
      </c>
      <c r="J4" s="9" t="s">
        <v>93</v>
      </c>
      <c r="K4" s="9" t="n">
        <v>1</v>
      </c>
      <c r="L4" s="9" t="n">
        <v>2</v>
      </c>
      <c r="M4" s="9" t="n">
        <v>3</v>
      </c>
      <c r="N4" s="9" t="s">
        <v>93</v>
      </c>
      <c r="O4" s="9" t="n">
        <v>1</v>
      </c>
      <c r="P4" s="9" t="n">
        <v>2</v>
      </c>
      <c r="Q4" s="9" t="n">
        <v>3</v>
      </c>
      <c r="R4" s="9" t="s">
        <v>93</v>
      </c>
      <c r="S4" s="5"/>
      <c r="T4" s="5"/>
      <c r="U4" s="7"/>
    </row>
    <row r="5" customFormat="false" ht="15" hidden="false" customHeight="false" outlineLevel="0" collapsed="false">
      <c r="A5" s="10" t="s">
        <v>38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customFormat="false" ht="12.75" hidden="false" customHeight="false" outlineLevel="0" collapsed="false">
      <c r="A6" s="20" t="s">
        <v>376</v>
      </c>
      <c r="B6" s="21" t="s">
        <v>377</v>
      </c>
      <c r="C6" s="21" t="s">
        <v>378</v>
      </c>
      <c r="D6" s="21" t="str">
        <f aca="false">"0,7661"</f>
        <v>0,7661</v>
      </c>
      <c r="E6" s="22" t="s">
        <v>17</v>
      </c>
      <c r="F6" s="22" t="s">
        <v>18</v>
      </c>
      <c r="G6" s="21" t="s">
        <v>98</v>
      </c>
      <c r="H6" s="21" t="s">
        <v>50</v>
      </c>
      <c r="I6" s="51" t="s">
        <v>119</v>
      </c>
      <c r="J6" s="51"/>
      <c r="K6" s="21" t="s">
        <v>379</v>
      </c>
      <c r="L6" s="21" t="s">
        <v>380</v>
      </c>
      <c r="M6" s="51" t="s">
        <v>256</v>
      </c>
      <c r="N6" s="51"/>
      <c r="O6" s="21" t="s">
        <v>119</v>
      </c>
      <c r="P6" s="21" t="s">
        <v>120</v>
      </c>
      <c r="Q6" s="21" t="s">
        <v>259</v>
      </c>
      <c r="R6" s="51"/>
      <c r="S6" s="20" t="s">
        <v>381</v>
      </c>
      <c r="T6" s="21" t="str">
        <f aca="false">"222,1690"</f>
        <v>222,1690</v>
      </c>
      <c r="U6" s="22" t="s">
        <v>22</v>
      </c>
    </row>
    <row r="8" customFormat="false" ht="15" hidden="false" customHeight="false" outlineLevel="0" collapsed="false">
      <c r="A8" s="19" t="s">
        <v>382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customFormat="false" ht="12.75" hidden="false" customHeight="false" outlineLevel="0" collapsed="false">
      <c r="A9" s="12" t="s">
        <v>383</v>
      </c>
      <c r="B9" s="13" t="s">
        <v>384</v>
      </c>
      <c r="C9" s="13" t="s">
        <v>385</v>
      </c>
      <c r="D9" s="13" t="str">
        <f aca="false">"0,7671"</f>
        <v>0,7671</v>
      </c>
      <c r="E9" s="14" t="s">
        <v>17</v>
      </c>
      <c r="F9" s="14" t="s">
        <v>18</v>
      </c>
      <c r="G9" s="13" t="s">
        <v>119</v>
      </c>
      <c r="H9" s="52" t="s">
        <v>115</v>
      </c>
      <c r="I9" s="52" t="s">
        <v>115</v>
      </c>
      <c r="J9" s="52"/>
      <c r="K9" s="13" t="s">
        <v>257</v>
      </c>
      <c r="L9" s="13" t="s">
        <v>19</v>
      </c>
      <c r="M9" s="52" t="s">
        <v>35</v>
      </c>
      <c r="N9" s="52"/>
      <c r="O9" s="13" t="s">
        <v>330</v>
      </c>
      <c r="P9" s="13" t="s">
        <v>145</v>
      </c>
      <c r="Q9" s="52" t="s">
        <v>173</v>
      </c>
      <c r="R9" s="52"/>
      <c r="S9" s="12" t="s">
        <v>386</v>
      </c>
      <c r="T9" s="13" t="str">
        <f aca="false">"264,6323"</f>
        <v>264,6323</v>
      </c>
      <c r="U9" s="14" t="s">
        <v>22</v>
      </c>
    </row>
    <row r="10" customFormat="false" ht="12.75" hidden="false" customHeight="false" outlineLevel="0" collapsed="false">
      <c r="A10" s="53" t="s">
        <v>387</v>
      </c>
      <c r="B10" s="54" t="s">
        <v>388</v>
      </c>
      <c r="C10" s="54" t="s">
        <v>389</v>
      </c>
      <c r="D10" s="54" t="str">
        <f aca="false">"0,7570"</f>
        <v>0,7570</v>
      </c>
      <c r="E10" s="55" t="s">
        <v>17</v>
      </c>
      <c r="F10" s="55" t="s">
        <v>18</v>
      </c>
      <c r="G10" s="54" t="s">
        <v>98</v>
      </c>
      <c r="H10" s="54" t="s">
        <v>50</v>
      </c>
      <c r="I10" s="54" t="s">
        <v>390</v>
      </c>
      <c r="J10" s="56"/>
      <c r="K10" s="54" t="s">
        <v>257</v>
      </c>
      <c r="L10" s="54" t="s">
        <v>19</v>
      </c>
      <c r="M10" s="54" t="s">
        <v>35</v>
      </c>
      <c r="N10" s="56"/>
      <c r="O10" s="56" t="s">
        <v>263</v>
      </c>
      <c r="P10" s="54" t="s">
        <v>115</v>
      </c>
      <c r="Q10" s="54" t="s">
        <v>259</v>
      </c>
      <c r="R10" s="56"/>
      <c r="S10" s="53" t="s">
        <v>391</v>
      </c>
      <c r="T10" s="54" t="str">
        <f aca="false">"242,2560"</f>
        <v>242,2560</v>
      </c>
      <c r="U10" s="55" t="s">
        <v>22</v>
      </c>
    </row>
    <row r="11" customFormat="false" ht="12.75" hidden="false" customHeight="false" outlineLevel="0" collapsed="false">
      <c r="A11" s="15" t="s">
        <v>392</v>
      </c>
      <c r="B11" s="16" t="s">
        <v>393</v>
      </c>
      <c r="C11" s="16" t="s">
        <v>394</v>
      </c>
      <c r="D11" s="16" t="str">
        <f aca="false">"0,7681"</f>
        <v>0,7681</v>
      </c>
      <c r="E11" s="17" t="s">
        <v>17</v>
      </c>
      <c r="F11" s="17" t="s">
        <v>18</v>
      </c>
      <c r="G11" s="16" t="s">
        <v>119</v>
      </c>
      <c r="H11" s="16" t="s">
        <v>263</v>
      </c>
      <c r="I11" s="57" t="s">
        <v>120</v>
      </c>
      <c r="J11" s="57"/>
      <c r="K11" s="16" t="s">
        <v>119</v>
      </c>
      <c r="L11" s="16" t="s">
        <v>263</v>
      </c>
      <c r="M11" s="57" t="s">
        <v>115</v>
      </c>
      <c r="N11" s="57"/>
      <c r="O11" s="16" t="s">
        <v>172</v>
      </c>
      <c r="P11" s="16" t="s">
        <v>145</v>
      </c>
      <c r="Q11" s="16" t="s">
        <v>173</v>
      </c>
      <c r="R11" s="57"/>
      <c r="S11" s="15" t="s">
        <v>395</v>
      </c>
      <c r="T11" s="16" t="str">
        <f aca="false">"307,2200"</f>
        <v>307,2200</v>
      </c>
      <c r="U11" s="17" t="s">
        <v>22</v>
      </c>
    </row>
    <row r="13" customFormat="false" ht="15" hidden="false" customHeight="false" outlineLevel="0" collapsed="false">
      <c r="A13" s="19" t="s">
        <v>13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customFormat="false" ht="12.75" hidden="false" customHeight="false" outlineLevel="0" collapsed="false">
      <c r="A14" s="12" t="s">
        <v>396</v>
      </c>
      <c r="B14" s="13" t="s">
        <v>397</v>
      </c>
      <c r="C14" s="13" t="s">
        <v>398</v>
      </c>
      <c r="D14" s="13" t="str">
        <f aca="false">"0,7027"</f>
        <v>0,7027</v>
      </c>
      <c r="E14" s="14" t="s">
        <v>17</v>
      </c>
      <c r="F14" s="14" t="s">
        <v>18</v>
      </c>
      <c r="G14" s="13" t="s">
        <v>125</v>
      </c>
      <c r="H14" s="13" t="s">
        <v>172</v>
      </c>
      <c r="I14" s="52" t="s">
        <v>145</v>
      </c>
      <c r="J14" s="52"/>
      <c r="K14" s="13" t="s">
        <v>399</v>
      </c>
      <c r="L14" s="13" t="s">
        <v>390</v>
      </c>
      <c r="M14" s="13" t="s">
        <v>119</v>
      </c>
      <c r="N14" s="52"/>
      <c r="O14" s="13" t="s">
        <v>303</v>
      </c>
      <c r="P14" s="13" t="s">
        <v>146</v>
      </c>
      <c r="Q14" s="13" t="s">
        <v>400</v>
      </c>
      <c r="R14" s="52"/>
      <c r="S14" s="12" t="s">
        <v>401</v>
      </c>
      <c r="T14" s="13" t="str">
        <f aca="false">"324,9756"</f>
        <v>324,9756</v>
      </c>
      <c r="U14" s="14" t="s">
        <v>22</v>
      </c>
    </row>
    <row r="15" customFormat="false" ht="12.75" hidden="false" customHeight="false" outlineLevel="0" collapsed="false">
      <c r="A15" s="15" t="s">
        <v>402</v>
      </c>
      <c r="B15" s="16" t="s">
        <v>403</v>
      </c>
      <c r="C15" s="16" t="s">
        <v>404</v>
      </c>
      <c r="D15" s="16" t="str">
        <f aca="false">"0,6969"</f>
        <v>0,6969</v>
      </c>
      <c r="E15" s="17" t="s">
        <v>17</v>
      </c>
      <c r="F15" s="17" t="s">
        <v>18</v>
      </c>
      <c r="G15" s="16" t="s">
        <v>115</v>
      </c>
      <c r="H15" s="16" t="s">
        <v>110</v>
      </c>
      <c r="I15" s="16" t="s">
        <v>125</v>
      </c>
      <c r="J15" s="57"/>
      <c r="K15" s="16" t="s">
        <v>50</v>
      </c>
      <c r="L15" s="57" t="s">
        <v>119</v>
      </c>
      <c r="M15" s="57" t="s">
        <v>119</v>
      </c>
      <c r="N15" s="57"/>
      <c r="O15" s="16" t="s">
        <v>115</v>
      </c>
      <c r="P15" s="16" t="s">
        <v>110</v>
      </c>
      <c r="Q15" s="16" t="s">
        <v>125</v>
      </c>
      <c r="R15" s="57"/>
      <c r="S15" s="15" t="s">
        <v>405</v>
      </c>
      <c r="T15" s="16" t="str">
        <f aca="false">"264,8030"</f>
        <v>264,8030</v>
      </c>
      <c r="U15" s="17" t="s">
        <v>22</v>
      </c>
    </row>
    <row r="17" customFormat="false" ht="15" hidden="false" customHeight="false" outlineLevel="0" collapsed="false">
      <c r="A17" s="19" t="s">
        <v>31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</row>
    <row r="18" customFormat="false" ht="12.75" hidden="false" customHeight="false" outlineLevel="0" collapsed="false">
      <c r="A18" s="12" t="s">
        <v>406</v>
      </c>
      <c r="B18" s="13" t="s">
        <v>407</v>
      </c>
      <c r="C18" s="13" t="s">
        <v>408</v>
      </c>
      <c r="D18" s="13" t="str">
        <f aca="false">"0,6682"</f>
        <v>0,6682</v>
      </c>
      <c r="E18" s="14" t="s">
        <v>17</v>
      </c>
      <c r="F18" s="14" t="s">
        <v>18</v>
      </c>
      <c r="G18" s="13" t="s">
        <v>172</v>
      </c>
      <c r="H18" s="13" t="s">
        <v>145</v>
      </c>
      <c r="I18" s="13" t="s">
        <v>173</v>
      </c>
      <c r="J18" s="52"/>
      <c r="K18" s="13" t="s">
        <v>120</v>
      </c>
      <c r="L18" s="13" t="s">
        <v>110</v>
      </c>
      <c r="M18" s="52" t="s">
        <v>125</v>
      </c>
      <c r="N18" s="52"/>
      <c r="O18" s="13" t="s">
        <v>146</v>
      </c>
      <c r="P18" s="13" t="s">
        <v>168</v>
      </c>
      <c r="Q18" s="52" t="s">
        <v>409</v>
      </c>
      <c r="R18" s="52"/>
      <c r="S18" s="12" t="s">
        <v>410</v>
      </c>
      <c r="T18" s="13" t="str">
        <f aca="false">"334,0750"</f>
        <v>334,0750</v>
      </c>
      <c r="U18" s="14" t="s">
        <v>411</v>
      </c>
    </row>
    <row r="19" customFormat="false" ht="12.75" hidden="false" customHeight="false" outlineLevel="0" collapsed="false">
      <c r="A19" s="53" t="s">
        <v>412</v>
      </c>
      <c r="B19" s="54" t="s">
        <v>413</v>
      </c>
      <c r="C19" s="54" t="s">
        <v>414</v>
      </c>
      <c r="D19" s="54" t="str">
        <f aca="false">"0,6606"</f>
        <v>0,6606</v>
      </c>
      <c r="E19" s="55" t="s">
        <v>17</v>
      </c>
      <c r="F19" s="55" t="s">
        <v>18</v>
      </c>
      <c r="G19" s="54" t="s">
        <v>303</v>
      </c>
      <c r="H19" s="56" t="s">
        <v>284</v>
      </c>
      <c r="I19" s="56" t="s">
        <v>415</v>
      </c>
      <c r="J19" s="56"/>
      <c r="K19" s="54" t="s">
        <v>260</v>
      </c>
      <c r="L19" s="54" t="s">
        <v>172</v>
      </c>
      <c r="M19" s="56" t="s">
        <v>307</v>
      </c>
      <c r="N19" s="56"/>
      <c r="O19" s="54" t="s">
        <v>132</v>
      </c>
      <c r="P19" s="54" t="s">
        <v>150</v>
      </c>
      <c r="Q19" s="54" t="s">
        <v>133</v>
      </c>
      <c r="R19" s="56"/>
      <c r="S19" s="53" t="s">
        <v>416</v>
      </c>
      <c r="T19" s="54" t="str">
        <f aca="false">"353,4210"</f>
        <v>353,4210</v>
      </c>
      <c r="U19" s="55" t="s">
        <v>22</v>
      </c>
    </row>
    <row r="20" customFormat="false" ht="12.75" hidden="false" customHeight="false" outlineLevel="0" collapsed="false">
      <c r="A20" s="15" t="s">
        <v>417</v>
      </c>
      <c r="B20" s="16" t="s">
        <v>418</v>
      </c>
      <c r="C20" s="16" t="s">
        <v>419</v>
      </c>
      <c r="D20" s="16" t="str">
        <f aca="false">"0,6467"</f>
        <v>0,6467</v>
      </c>
      <c r="E20" s="17" t="s">
        <v>17</v>
      </c>
      <c r="F20" s="17" t="s">
        <v>18</v>
      </c>
      <c r="G20" s="16" t="s">
        <v>172</v>
      </c>
      <c r="H20" s="16" t="s">
        <v>145</v>
      </c>
      <c r="I20" s="57" t="s">
        <v>173</v>
      </c>
      <c r="J20" s="57"/>
      <c r="K20" s="16" t="s">
        <v>263</v>
      </c>
      <c r="L20" s="16" t="s">
        <v>120</v>
      </c>
      <c r="M20" s="16" t="s">
        <v>420</v>
      </c>
      <c r="N20" s="57"/>
      <c r="O20" s="16" t="s">
        <v>173</v>
      </c>
      <c r="P20" s="16" t="s">
        <v>284</v>
      </c>
      <c r="Q20" s="57" t="s">
        <v>168</v>
      </c>
      <c r="R20" s="57"/>
      <c r="S20" s="15" t="s">
        <v>421</v>
      </c>
      <c r="T20" s="16" t="str">
        <f aca="false">"308,7754"</f>
        <v>308,7754</v>
      </c>
      <c r="U20" s="17" t="s">
        <v>22</v>
      </c>
    </row>
    <row r="22" customFormat="false" ht="15" hidden="false" customHeight="false" outlineLevel="0" collapsed="false">
      <c r="A22" s="19" t="s">
        <v>38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customFormat="false" ht="12.75" hidden="false" customHeight="false" outlineLevel="0" collapsed="false">
      <c r="A23" s="12" t="s">
        <v>422</v>
      </c>
      <c r="B23" s="13" t="s">
        <v>423</v>
      </c>
      <c r="C23" s="13" t="s">
        <v>424</v>
      </c>
      <c r="D23" s="13" t="str">
        <f aca="false">"0,6205"</f>
        <v>0,6205</v>
      </c>
      <c r="E23" s="14" t="s">
        <v>17</v>
      </c>
      <c r="F23" s="14" t="s">
        <v>18</v>
      </c>
      <c r="G23" s="13" t="s">
        <v>115</v>
      </c>
      <c r="H23" s="52" t="s">
        <v>110</v>
      </c>
      <c r="I23" s="13" t="s">
        <v>259</v>
      </c>
      <c r="J23" s="52"/>
      <c r="K23" s="13" t="s">
        <v>50</v>
      </c>
      <c r="L23" s="13" t="s">
        <v>390</v>
      </c>
      <c r="M23" s="52" t="s">
        <v>108</v>
      </c>
      <c r="N23" s="52"/>
      <c r="O23" s="13" t="s">
        <v>110</v>
      </c>
      <c r="P23" s="13" t="s">
        <v>125</v>
      </c>
      <c r="Q23" s="52" t="s">
        <v>425</v>
      </c>
      <c r="R23" s="52"/>
      <c r="S23" s="12" t="s">
        <v>405</v>
      </c>
      <c r="T23" s="13" t="str">
        <f aca="false">"235,7900"</f>
        <v>235,7900</v>
      </c>
      <c r="U23" s="14" t="s">
        <v>22</v>
      </c>
    </row>
    <row r="24" customFormat="false" ht="12.75" hidden="false" customHeight="false" outlineLevel="0" collapsed="false">
      <c r="A24" s="53" t="s">
        <v>426</v>
      </c>
      <c r="B24" s="54" t="s">
        <v>427</v>
      </c>
      <c r="C24" s="54" t="s">
        <v>428</v>
      </c>
      <c r="D24" s="54" t="str">
        <f aca="false">"0,6157"</f>
        <v>0,6157</v>
      </c>
      <c r="E24" s="55" t="s">
        <v>17</v>
      </c>
      <c r="F24" s="55" t="s">
        <v>18</v>
      </c>
      <c r="G24" s="54" t="s">
        <v>145</v>
      </c>
      <c r="H24" s="56" t="s">
        <v>173</v>
      </c>
      <c r="I24" s="54" t="s">
        <v>173</v>
      </c>
      <c r="J24" s="56"/>
      <c r="K24" s="54" t="s">
        <v>145</v>
      </c>
      <c r="L24" s="54" t="s">
        <v>285</v>
      </c>
      <c r="M24" s="56" t="s">
        <v>173</v>
      </c>
      <c r="N24" s="56"/>
      <c r="O24" s="54" t="s">
        <v>140</v>
      </c>
      <c r="P24" s="54" t="s">
        <v>168</v>
      </c>
      <c r="Q24" s="54" t="s">
        <v>133</v>
      </c>
      <c r="R24" s="56"/>
      <c r="S24" s="53" t="s">
        <v>429</v>
      </c>
      <c r="T24" s="54" t="str">
        <f aca="false">"335,5565"</f>
        <v>335,5565</v>
      </c>
      <c r="U24" s="55" t="s">
        <v>22</v>
      </c>
    </row>
    <row r="25" customFormat="false" ht="12.75" hidden="false" customHeight="false" outlineLevel="0" collapsed="false">
      <c r="A25" s="53" t="s">
        <v>430</v>
      </c>
      <c r="B25" s="54" t="s">
        <v>431</v>
      </c>
      <c r="C25" s="54" t="s">
        <v>432</v>
      </c>
      <c r="D25" s="54" t="str">
        <f aca="false">"0,6313"</f>
        <v>0,6313</v>
      </c>
      <c r="E25" s="55" t="s">
        <v>17</v>
      </c>
      <c r="F25" s="55" t="s">
        <v>18</v>
      </c>
      <c r="G25" s="54" t="s">
        <v>285</v>
      </c>
      <c r="H25" s="54" t="s">
        <v>173</v>
      </c>
      <c r="I25" s="56" t="s">
        <v>303</v>
      </c>
      <c r="J25" s="56"/>
      <c r="K25" s="56" t="s">
        <v>420</v>
      </c>
      <c r="L25" s="56" t="s">
        <v>420</v>
      </c>
      <c r="M25" s="54" t="s">
        <v>420</v>
      </c>
      <c r="N25" s="56"/>
      <c r="O25" s="54" t="s">
        <v>146</v>
      </c>
      <c r="P25" s="56" t="s">
        <v>168</v>
      </c>
      <c r="Q25" s="56" t="s">
        <v>400</v>
      </c>
      <c r="R25" s="56"/>
      <c r="S25" s="53" t="s">
        <v>433</v>
      </c>
      <c r="T25" s="54" t="str">
        <f aca="false">"310,8906"</f>
        <v>310,8906</v>
      </c>
      <c r="U25" s="55" t="s">
        <v>22</v>
      </c>
    </row>
    <row r="26" customFormat="false" ht="12.75" hidden="false" customHeight="false" outlineLevel="0" collapsed="false">
      <c r="A26" s="15" t="s">
        <v>434</v>
      </c>
      <c r="B26" s="16" t="s">
        <v>435</v>
      </c>
      <c r="C26" s="16" t="s">
        <v>436</v>
      </c>
      <c r="D26" s="16" t="str">
        <f aca="false">"0,6165"</f>
        <v>0,6165</v>
      </c>
      <c r="E26" s="17" t="s">
        <v>17</v>
      </c>
      <c r="F26" s="17" t="s">
        <v>18</v>
      </c>
      <c r="G26" s="57" t="s">
        <v>110</v>
      </c>
      <c r="H26" s="57" t="s">
        <v>110</v>
      </c>
      <c r="I26" s="57" t="s">
        <v>110</v>
      </c>
      <c r="J26" s="57"/>
      <c r="K26" s="57" t="s">
        <v>263</v>
      </c>
      <c r="L26" s="57"/>
      <c r="M26" s="57"/>
      <c r="N26" s="57"/>
      <c r="O26" s="57" t="s">
        <v>140</v>
      </c>
      <c r="P26" s="57"/>
      <c r="Q26" s="57"/>
      <c r="R26" s="57"/>
      <c r="S26" s="15" t="s">
        <v>437</v>
      </c>
      <c r="T26" s="16" t="str">
        <f aca="false">"0,0000"</f>
        <v>0,0000</v>
      </c>
      <c r="U26" s="17" t="s">
        <v>22</v>
      </c>
    </row>
    <row r="28" customFormat="false" ht="15" hidden="false" customHeight="false" outlineLevel="0" collapsed="false">
      <c r="A28" s="19" t="s">
        <v>45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customFormat="false" ht="12.75" hidden="false" customHeight="false" outlineLevel="0" collapsed="false">
      <c r="A29" s="12" t="s">
        <v>438</v>
      </c>
      <c r="B29" s="13" t="s">
        <v>439</v>
      </c>
      <c r="C29" s="13" t="s">
        <v>440</v>
      </c>
      <c r="D29" s="13" t="str">
        <f aca="false">"0,5984"</f>
        <v>0,5984</v>
      </c>
      <c r="E29" s="14" t="s">
        <v>17</v>
      </c>
      <c r="F29" s="14" t="s">
        <v>18</v>
      </c>
      <c r="G29" s="13" t="s">
        <v>145</v>
      </c>
      <c r="H29" s="13" t="s">
        <v>334</v>
      </c>
      <c r="I29" s="52" t="s">
        <v>441</v>
      </c>
      <c r="J29" s="52"/>
      <c r="K29" s="13" t="s">
        <v>120</v>
      </c>
      <c r="L29" s="13" t="s">
        <v>259</v>
      </c>
      <c r="M29" s="13" t="s">
        <v>330</v>
      </c>
      <c r="N29" s="52"/>
      <c r="O29" s="13" t="s">
        <v>146</v>
      </c>
      <c r="P29" s="13" t="s">
        <v>150</v>
      </c>
      <c r="Q29" s="13" t="s">
        <v>151</v>
      </c>
      <c r="R29" s="52"/>
      <c r="S29" s="12" t="s">
        <v>442</v>
      </c>
      <c r="T29" s="13" t="str">
        <f aca="false">"321,6400"</f>
        <v>321,6400</v>
      </c>
      <c r="U29" s="14" t="s">
        <v>22</v>
      </c>
    </row>
    <row r="30" customFormat="false" ht="12.75" hidden="false" customHeight="false" outlineLevel="0" collapsed="false">
      <c r="A30" s="53" t="s">
        <v>443</v>
      </c>
      <c r="B30" s="54" t="s">
        <v>444</v>
      </c>
      <c r="C30" s="54" t="s">
        <v>306</v>
      </c>
      <c r="D30" s="54" t="str">
        <f aca="false">"0,5919"</f>
        <v>0,5919</v>
      </c>
      <c r="E30" s="55" t="s">
        <v>445</v>
      </c>
      <c r="F30" s="55" t="s">
        <v>446</v>
      </c>
      <c r="G30" s="54" t="s">
        <v>168</v>
      </c>
      <c r="H30" s="56" t="s">
        <v>365</v>
      </c>
      <c r="I30" s="56" t="s">
        <v>151</v>
      </c>
      <c r="J30" s="56"/>
      <c r="K30" s="54" t="s">
        <v>172</v>
      </c>
      <c r="L30" s="54" t="s">
        <v>145</v>
      </c>
      <c r="M30" s="56" t="s">
        <v>447</v>
      </c>
      <c r="N30" s="56"/>
      <c r="O30" s="54" t="s">
        <v>133</v>
      </c>
      <c r="P30" s="54" t="s">
        <v>163</v>
      </c>
      <c r="Q30" s="54" t="s">
        <v>192</v>
      </c>
      <c r="R30" s="56"/>
      <c r="S30" s="53" t="s">
        <v>448</v>
      </c>
      <c r="T30" s="54" t="str">
        <f aca="false">"352,2102"</f>
        <v>352,2102</v>
      </c>
      <c r="U30" s="55" t="s">
        <v>22</v>
      </c>
    </row>
    <row r="31" customFormat="false" ht="12.75" hidden="false" customHeight="false" outlineLevel="0" collapsed="false">
      <c r="A31" s="53" t="s">
        <v>449</v>
      </c>
      <c r="B31" s="54" t="s">
        <v>450</v>
      </c>
      <c r="C31" s="54" t="s">
        <v>451</v>
      </c>
      <c r="D31" s="54" t="str">
        <f aca="false">"0,5925"</f>
        <v>0,5925</v>
      </c>
      <c r="E31" s="55" t="s">
        <v>17</v>
      </c>
      <c r="F31" s="55" t="s">
        <v>18</v>
      </c>
      <c r="G31" s="54" t="s">
        <v>284</v>
      </c>
      <c r="H31" s="54" t="s">
        <v>452</v>
      </c>
      <c r="I31" s="56" t="s">
        <v>168</v>
      </c>
      <c r="J31" s="56"/>
      <c r="K31" s="54" t="s">
        <v>259</v>
      </c>
      <c r="L31" s="54" t="s">
        <v>330</v>
      </c>
      <c r="M31" s="54" t="s">
        <v>172</v>
      </c>
      <c r="N31" s="56"/>
      <c r="O31" s="54" t="s">
        <v>168</v>
      </c>
      <c r="P31" s="54" t="s">
        <v>151</v>
      </c>
      <c r="Q31" s="54" t="s">
        <v>135</v>
      </c>
      <c r="R31" s="56"/>
      <c r="S31" s="53" t="s">
        <v>453</v>
      </c>
      <c r="T31" s="54" t="str">
        <f aca="false">"339,2349"</f>
        <v>339,2349</v>
      </c>
      <c r="U31" s="55" t="s">
        <v>22</v>
      </c>
    </row>
    <row r="32" customFormat="false" ht="12.75" hidden="false" customHeight="false" outlineLevel="0" collapsed="false">
      <c r="A32" s="53" t="s">
        <v>454</v>
      </c>
      <c r="B32" s="54" t="s">
        <v>455</v>
      </c>
      <c r="C32" s="54" t="s">
        <v>456</v>
      </c>
      <c r="D32" s="54" t="str">
        <f aca="false">"0,6031"</f>
        <v>0,6031</v>
      </c>
      <c r="E32" s="55" t="s">
        <v>17</v>
      </c>
      <c r="F32" s="55" t="s">
        <v>18</v>
      </c>
      <c r="G32" s="54" t="s">
        <v>172</v>
      </c>
      <c r="H32" s="54" t="s">
        <v>145</v>
      </c>
      <c r="I32" s="54" t="s">
        <v>285</v>
      </c>
      <c r="J32" s="56"/>
      <c r="K32" s="54" t="s">
        <v>120</v>
      </c>
      <c r="L32" s="54" t="s">
        <v>110</v>
      </c>
      <c r="M32" s="54" t="s">
        <v>259</v>
      </c>
      <c r="N32" s="56"/>
      <c r="O32" s="54" t="s">
        <v>151</v>
      </c>
      <c r="P32" s="54" t="s">
        <v>163</v>
      </c>
      <c r="Q32" s="54" t="s">
        <v>135</v>
      </c>
      <c r="R32" s="56"/>
      <c r="S32" s="53" t="s">
        <v>457</v>
      </c>
      <c r="T32" s="54" t="str">
        <f aca="false">"319,6562"</f>
        <v>319,6562</v>
      </c>
      <c r="U32" s="55" t="s">
        <v>22</v>
      </c>
    </row>
    <row r="33" customFormat="false" ht="12.75" hidden="false" customHeight="false" outlineLevel="0" collapsed="false">
      <c r="A33" s="53" t="s">
        <v>458</v>
      </c>
      <c r="B33" s="54" t="s">
        <v>459</v>
      </c>
      <c r="C33" s="54" t="s">
        <v>460</v>
      </c>
      <c r="D33" s="54" t="str">
        <f aca="false">"0,5850"</f>
        <v>0,5850</v>
      </c>
      <c r="E33" s="55" t="s">
        <v>17</v>
      </c>
      <c r="F33" s="55" t="s">
        <v>18</v>
      </c>
      <c r="G33" s="54" t="s">
        <v>173</v>
      </c>
      <c r="H33" s="54" t="s">
        <v>140</v>
      </c>
      <c r="I33" s="54" t="s">
        <v>284</v>
      </c>
      <c r="J33" s="56"/>
      <c r="K33" s="54" t="s">
        <v>115</v>
      </c>
      <c r="L33" s="54" t="s">
        <v>292</v>
      </c>
      <c r="M33" s="54" t="s">
        <v>420</v>
      </c>
      <c r="N33" s="56"/>
      <c r="O33" s="56" t="s">
        <v>150</v>
      </c>
      <c r="P33" s="54" t="s">
        <v>461</v>
      </c>
      <c r="Q33" s="56" t="s">
        <v>151</v>
      </c>
      <c r="R33" s="56"/>
      <c r="S33" s="53" t="s">
        <v>457</v>
      </c>
      <c r="T33" s="54" t="str">
        <f aca="false">"310,0765"</f>
        <v>310,0765</v>
      </c>
      <c r="U33" s="55" t="s">
        <v>22</v>
      </c>
    </row>
    <row r="34" customFormat="false" ht="12.75" hidden="false" customHeight="false" outlineLevel="0" collapsed="false">
      <c r="A34" s="53" t="s">
        <v>462</v>
      </c>
      <c r="B34" s="54" t="s">
        <v>463</v>
      </c>
      <c r="C34" s="54" t="s">
        <v>464</v>
      </c>
      <c r="D34" s="54" t="str">
        <f aca="false">"0,5958"</f>
        <v>0,5958</v>
      </c>
      <c r="E34" s="55" t="s">
        <v>17</v>
      </c>
      <c r="F34" s="55" t="s">
        <v>18</v>
      </c>
      <c r="G34" s="56" t="s">
        <v>173</v>
      </c>
      <c r="H34" s="54" t="s">
        <v>303</v>
      </c>
      <c r="I34" s="54" t="s">
        <v>140</v>
      </c>
      <c r="J34" s="56"/>
      <c r="K34" s="54" t="s">
        <v>120</v>
      </c>
      <c r="L34" s="54" t="s">
        <v>420</v>
      </c>
      <c r="M34" s="56" t="s">
        <v>125</v>
      </c>
      <c r="N34" s="56"/>
      <c r="O34" s="54" t="s">
        <v>150</v>
      </c>
      <c r="P34" s="54" t="s">
        <v>365</v>
      </c>
      <c r="Q34" s="56" t="s">
        <v>163</v>
      </c>
      <c r="R34" s="56"/>
      <c r="S34" s="53" t="s">
        <v>465</v>
      </c>
      <c r="T34" s="54" t="str">
        <f aca="false">"314,3109"</f>
        <v>314,3109</v>
      </c>
      <c r="U34" s="55" t="s">
        <v>22</v>
      </c>
    </row>
    <row r="35" customFormat="false" ht="12.75" hidden="false" customHeight="false" outlineLevel="0" collapsed="false">
      <c r="A35" s="15" t="s">
        <v>466</v>
      </c>
      <c r="B35" s="16" t="s">
        <v>467</v>
      </c>
      <c r="C35" s="16" t="s">
        <v>167</v>
      </c>
      <c r="D35" s="16" t="str">
        <f aca="false">"0,6010"</f>
        <v>0,6010</v>
      </c>
      <c r="E35" s="17" t="s">
        <v>17</v>
      </c>
      <c r="F35" s="17" t="s">
        <v>18</v>
      </c>
      <c r="G35" s="16" t="s">
        <v>172</v>
      </c>
      <c r="H35" s="57" t="s">
        <v>145</v>
      </c>
      <c r="I35" s="16" t="s">
        <v>285</v>
      </c>
      <c r="J35" s="57"/>
      <c r="K35" s="16" t="s">
        <v>110</v>
      </c>
      <c r="L35" s="16" t="s">
        <v>125</v>
      </c>
      <c r="M35" s="16" t="s">
        <v>330</v>
      </c>
      <c r="N35" s="57"/>
      <c r="O35" s="57" t="s">
        <v>145</v>
      </c>
      <c r="P35" s="16" t="s">
        <v>173</v>
      </c>
      <c r="Q35" s="57" t="s">
        <v>140</v>
      </c>
      <c r="R35" s="57"/>
      <c r="S35" s="15" t="s">
        <v>468</v>
      </c>
      <c r="T35" s="16" t="str">
        <f aca="false">"288,4560"</f>
        <v>288,4560</v>
      </c>
      <c r="U35" s="17" t="s">
        <v>22</v>
      </c>
    </row>
    <row r="37" customFormat="false" ht="15" hidden="false" customHeight="false" outlineLevel="0" collapsed="false">
      <c r="A37" s="19" t="s">
        <v>174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</row>
    <row r="38" customFormat="false" ht="12.75" hidden="false" customHeight="false" outlineLevel="0" collapsed="false">
      <c r="A38" s="12" t="s">
        <v>469</v>
      </c>
      <c r="B38" s="13" t="s">
        <v>470</v>
      </c>
      <c r="C38" s="13" t="s">
        <v>471</v>
      </c>
      <c r="D38" s="13" t="str">
        <f aca="false">"0,5738"</f>
        <v>0,5738</v>
      </c>
      <c r="E38" s="14" t="s">
        <v>17</v>
      </c>
      <c r="F38" s="14" t="s">
        <v>18</v>
      </c>
      <c r="G38" s="13" t="s">
        <v>173</v>
      </c>
      <c r="H38" s="13" t="s">
        <v>284</v>
      </c>
      <c r="I38" s="52" t="s">
        <v>168</v>
      </c>
      <c r="J38" s="52"/>
      <c r="K38" s="13" t="s">
        <v>330</v>
      </c>
      <c r="L38" s="13" t="s">
        <v>425</v>
      </c>
      <c r="M38" s="13" t="s">
        <v>472</v>
      </c>
      <c r="N38" s="52"/>
      <c r="O38" s="13" t="s">
        <v>168</v>
      </c>
      <c r="P38" s="13" t="s">
        <v>151</v>
      </c>
      <c r="Q38" s="13" t="s">
        <v>135</v>
      </c>
      <c r="R38" s="52"/>
      <c r="S38" s="12" t="s">
        <v>473</v>
      </c>
      <c r="T38" s="13" t="str">
        <f aca="false">"331,3695"</f>
        <v>331,3695</v>
      </c>
      <c r="U38" s="14" t="s">
        <v>22</v>
      </c>
    </row>
    <row r="39" customFormat="false" ht="12.75" hidden="false" customHeight="false" outlineLevel="0" collapsed="false">
      <c r="A39" s="53" t="s">
        <v>474</v>
      </c>
      <c r="B39" s="54" t="s">
        <v>475</v>
      </c>
      <c r="C39" s="54" t="s">
        <v>476</v>
      </c>
      <c r="D39" s="54" t="str">
        <f aca="false">"0,5671"</f>
        <v>0,5671</v>
      </c>
      <c r="E39" s="55" t="s">
        <v>17</v>
      </c>
      <c r="F39" s="55" t="s">
        <v>18</v>
      </c>
      <c r="G39" s="54" t="s">
        <v>145</v>
      </c>
      <c r="H39" s="54" t="s">
        <v>173</v>
      </c>
      <c r="I39" s="56" t="s">
        <v>140</v>
      </c>
      <c r="J39" s="56"/>
      <c r="K39" s="54" t="s">
        <v>115</v>
      </c>
      <c r="L39" s="56" t="s">
        <v>110</v>
      </c>
      <c r="M39" s="56" t="s">
        <v>110</v>
      </c>
      <c r="N39" s="56"/>
      <c r="O39" s="54" t="s">
        <v>173</v>
      </c>
      <c r="P39" s="54" t="s">
        <v>146</v>
      </c>
      <c r="Q39" s="56"/>
      <c r="R39" s="56"/>
      <c r="S39" s="53" t="s">
        <v>468</v>
      </c>
      <c r="T39" s="54" t="str">
        <f aca="false">"272,2080"</f>
        <v>272,2080</v>
      </c>
      <c r="U39" s="55" t="s">
        <v>22</v>
      </c>
    </row>
    <row r="40" customFormat="false" ht="12.75" hidden="false" customHeight="false" outlineLevel="0" collapsed="false">
      <c r="A40" s="15" t="s">
        <v>477</v>
      </c>
      <c r="B40" s="16" t="s">
        <v>478</v>
      </c>
      <c r="C40" s="16" t="s">
        <v>479</v>
      </c>
      <c r="D40" s="16" t="str">
        <f aca="false">"0,5663"</f>
        <v>0,5663</v>
      </c>
      <c r="E40" s="17" t="s">
        <v>17</v>
      </c>
      <c r="F40" s="17" t="s">
        <v>18</v>
      </c>
      <c r="G40" s="16" t="s">
        <v>168</v>
      </c>
      <c r="H40" s="16" t="s">
        <v>133</v>
      </c>
      <c r="I40" s="16" t="s">
        <v>151</v>
      </c>
      <c r="J40" s="57"/>
      <c r="K40" s="16" t="s">
        <v>115</v>
      </c>
      <c r="L40" s="16" t="s">
        <v>110</v>
      </c>
      <c r="M40" s="16" t="s">
        <v>259</v>
      </c>
      <c r="N40" s="57"/>
      <c r="O40" s="16" t="s">
        <v>151</v>
      </c>
      <c r="P40" s="16" t="s">
        <v>135</v>
      </c>
      <c r="Q40" s="16" t="s">
        <v>136</v>
      </c>
      <c r="R40" s="57"/>
      <c r="S40" s="15" t="s">
        <v>448</v>
      </c>
      <c r="T40" s="16" t="str">
        <f aca="false">"336,9485"</f>
        <v>336,9485</v>
      </c>
      <c r="U40" s="17" t="s">
        <v>22</v>
      </c>
    </row>
    <row r="42" customFormat="false" ht="15" hidden="false" customHeight="false" outlineLevel="0" collapsed="false">
      <c r="E42" s="23" t="s">
        <v>60</v>
      </c>
    </row>
    <row r="43" customFormat="false" ht="15" hidden="false" customHeight="false" outlineLevel="0" collapsed="false">
      <c r="E43" s="23" t="s">
        <v>61</v>
      </c>
    </row>
    <row r="44" customFormat="false" ht="15" hidden="false" customHeight="false" outlineLevel="0" collapsed="false">
      <c r="E44" s="23" t="s">
        <v>62</v>
      </c>
    </row>
    <row r="45" customFormat="false" ht="15" hidden="false" customHeight="false" outlineLevel="0" collapsed="false">
      <c r="E45" s="23" t="s">
        <v>63</v>
      </c>
    </row>
    <row r="46" customFormat="false" ht="15" hidden="false" customHeight="false" outlineLevel="0" collapsed="false">
      <c r="E46" s="23" t="s">
        <v>64</v>
      </c>
    </row>
    <row r="47" customFormat="false" ht="15" hidden="false" customHeight="false" outlineLevel="0" collapsed="false">
      <c r="E47" s="23"/>
    </row>
    <row r="48" customFormat="false" ht="15" hidden="false" customHeight="false" outlineLevel="0" collapsed="false">
      <c r="E48" s="23"/>
    </row>
    <row r="50" customFormat="false" ht="18" hidden="false" customHeight="false" outlineLevel="0" collapsed="false">
      <c r="A50" s="24" t="s">
        <v>65</v>
      </c>
      <c r="B50" s="25"/>
    </row>
    <row r="51" customFormat="false" ht="15" hidden="false" customHeight="false" outlineLevel="0" collapsed="false">
      <c r="A51" s="26" t="s">
        <v>212</v>
      </c>
      <c r="B51" s="27"/>
    </row>
    <row r="52" customFormat="false" ht="14.25" hidden="false" customHeight="false" outlineLevel="0" collapsed="false">
      <c r="A52" s="28"/>
      <c r="B52" s="29" t="s">
        <v>77</v>
      </c>
    </row>
    <row r="53" customFormat="false" ht="15" hidden="false" customHeight="false" outlineLevel="0" collapsed="false">
      <c r="A53" s="30" t="s">
        <v>69</v>
      </c>
      <c r="B53" s="30" t="s">
        <v>70</v>
      </c>
      <c r="C53" s="30" t="s">
        <v>71</v>
      </c>
      <c r="D53" s="30" t="s">
        <v>72</v>
      </c>
      <c r="E53" s="30" t="s">
        <v>68</v>
      </c>
    </row>
    <row r="54" customFormat="false" ht="12.75" hidden="false" customHeight="false" outlineLevel="0" collapsed="false">
      <c r="A54" s="31" t="s">
        <v>376</v>
      </c>
      <c r="B54" s="2" t="s">
        <v>77</v>
      </c>
      <c r="C54" s="2" t="s">
        <v>89</v>
      </c>
      <c r="D54" s="2" t="s">
        <v>206</v>
      </c>
      <c r="E54" s="18" t="s">
        <v>480</v>
      </c>
    </row>
    <row r="57" customFormat="false" ht="15" hidden="false" customHeight="false" outlineLevel="0" collapsed="false">
      <c r="A57" s="26" t="s">
        <v>66</v>
      </c>
      <c r="B57" s="27"/>
    </row>
    <row r="58" customFormat="false" ht="14.25" hidden="false" customHeight="false" outlineLevel="0" collapsed="false">
      <c r="A58" s="28"/>
      <c r="B58" s="29" t="s">
        <v>213</v>
      </c>
    </row>
    <row r="59" customFormat="false" ht="15" hidden="false" customHeight="false" outlineLevel="0" collapsed="false">
      <c r="A59" s="30" t="s">
        <v>69</v>
      </c>
      <c r="B59" s="30" t="s">
        <v>70</v>
      </c>
      <c r="C59" s="30" t="s">
        <v>71</v>
      </c>
      <c r="D59" s="30" t="s">
        <v>72</v>
      </c>
      <c r="E59" s="30" t="s">
        <v>68</v>
      </c>
    </row>
    <row r="60" customFormat="false" ht="12.75" hidden="false" customHeight="false" outlineLevel="0" collapsed="false">
      <c r="A60" s="31" t="s">
        <v>469</v>
      </c>
      <c r="B60" s="2" t="s">
        <v>481</v>
      </c>
      <c r="C60" s="2" t="s">
        <v>220</v>
      </c>
      <c r="D60" s="2" t="s">
        <v>482</v>
      </c>
      <c r="E60" s="18" t="s">
        <v>483</v>
      </c>
    </row>
    <row r="61" customFormat="false" ht="12.75" hidden="false" customHeight="false" outlineLevel="0" collapsed="false">
      <c r="A61" s="31" t="s">
        <v>396</v>
      </c>
      <c r="B61" s="2" t="s">
        <v>223</v>
      </c>
      <c r="C61" s="2" t="s">
        <v>75</v>
      </c>
      <c r="D61" s="2" t="s">
        <v>484</v>
      </c>
      <c r="E61" s="18" t="s">
        <v>485</v>
      </c>
    </row>
    <row r="62" customFormat="false" ht="12.75" hidden="false" customHeight="false" outlineLevel="0" collapsed="false">
      <c r="A62" s="31" t="s">
        <v>438</v>
      </c>
      <c r="B62" s="2" t="s">
        <v>214</v>
      </c>
      <c r="C62" s="2" t="s">
        <v>79</v>
      </c>
      <c r="D62" s="2" t="s">
        <v>486</v>
      </c>
      <c r="E62" s="18" t="s">
        <v>487</v>
      </c>
    </row>
    <row r="63" customFormat="false" ht="12.75" hidden="false" customHeight="false" outlineLevel="0" collapsed="false">
      <c r="A63" s="31" t="s">
        <v>474</v>
      </c>
      <c r="B63" s="2" t="s">
        <v>214</v>
      </c>
      <c r="C63" s="2" t="s">
        <v>220</v>
      </c>
      <c r="D63" s="2" t="s">
        <v>488</v>
      </c>
      <c r="E63" s="18" t="s">
        <v>489</v>
      </c>
    </row>
    <row r="64" customFormat="false" ht="12.75" hidden="false" customHeight="false" outlineLevel="0" collapsed="false">
      <c r="A64" s="31" t="s">
        <v>383</v>
      </c>
      <c r="B64" s="2" t="s">
        <v>223</v>
      </c>
      <c r="C64" s="2" t="s">
        <v>490</v>
      </c>
      <c r="D64" s="2" t="s">
        <v>491</v>
      </c>
      <c r="E64" s="18" t="s">
        <v>492</v>
      </c>
    </row>
    <row r="65" customFormat="false" ht="12.75" hidden="false" customHeight="false" outlineLevel="0" collapsed="false">
      <c r="A65" s="31" t="s">
        <v>387</v>
      </c>
      <c r="B65" s="2" t="s">
        <v>481</v>
      </c>
      <c r="C65" s="2" t="s">
        <v>490</v>
      </c>
      <c r="D65" s="2" t="s">
        <v>493</v>
      </c>
      <c r="E65" s="18" t="s">
        <v>494</v>
      </c>
    </row>
    <row r="66" customFormat="false" ht="12.75" hidden="false" customHeight="false" outlineLevel="0" collapsed="false">
      <c r="A66" s="31" t="s">
        <v>422</v>
      </c>
      <c r="B66" s="2" t="s">
        <v>481</v>
      </c>
      <c r="C66" s="2" t="s">
        <v>89</v>
      </c>
      <c r="D66" s="2" t="s">
        <v>495</v>
      </c>
      <c r="E66" s="18" t="s">
        <v>496</v>
      </c>
    </row>
    <row r="68" customFormat="false" ht="14.25" hidden="false" customHeight="false" outlineLevel="0" collapsed="false">
      <c r="A68" s="28"/>
      <c r="B68" s="29" t="s">
        <v>67</v>
      </c>
    </row>
    <row r="69" customFormat="false" ht="15" hidden="false" customHeight="false" outlineLevel="0" collapsed="false">
      <c r="A69" s="30" t="s">
        <v>69</v>
      </c>
      <c r="B69" s="30" t="s">
        <v>70</v>
      </c>
      <c r="C69" s="30" t="s">
        <v>71</v>
      </c>
      <c r="D69" s="30" t="s">
        <v>72</v>
      </c>
      <c r="E69" s="30" t="s">
        <v>68</v>
      </c>
    </row>
    <row r="70" customFormat="false" ht="12.75" hidden="false" customHeight="false" outlineLevel="0" collapsed="false">
      <c r="A70" s="31" t="s">
        <v>406</v>
      </c>
      <c r="B70" s="2" t="s">
        <v>74</v>
      </c>
      <c r="C70" s="2" t="s">
        <v>84</v>
      </c>
      <c r="D70" s="2" t="s">
        <v>497</v>
      </c>
      <c r="E70" s="18" t="s">
        <v>498</v>
      </c>
    </row>
    <row r="71" customFormat="false" ht="12.75" hidden="false" customHeight="false" outlineLevel="0" collapsed="false">
      <c r="A71" s="31" t="s">
        <v>392</v>
      </c>
      <c r="B71" s="2" t="s">
        <v>74</v>
      </c>
      <c r="C71" s="2" t="s">
        <v>490</v>
      </c>
      <c r="D71" s="2" t="s">
        <v>499</v>
      </c>
      <c r="E71" s="18" t="s">
        <v>500</v>
      </c>
    </row>
    <row r="72" customFormat="false" ht="12.75" hidden="false" customHeight="false" outlineLevel="0" collapsed="false">
      <c r="A72" s="31" t="s">
        <v>402</v>
      </c>
      <c r="B72" s="2" t="s">
        <v>74</v>
      </c>
      <c r="C72" s="2" t="s">
        <v>75</v>
      </c>
      <c r="D72" s="2" t="s">
        <v>495</v>
      </c>
      <c r="E72" s="18" t="s">
        <v>501</v>
      </c>
    </row>
    <row r="74" customFormat="false" ht="14.25" hidden="false" customHeight="false" outlineLevel="0" collapsed="false">
      <c r="A74" s="28"/>
      <c r="B74" s="29" t="s">
        <v>77</v>
      </c>
    </row>
    <row r="75" customFormat="false" ht="15" hidden="false" customHeight="false" outlineLevel="0" collapsed="false">
      <c r="A75" s="30" t="s">
        <v>69</v>
      </c>
      <c r="B75" s="30" t="s">
        <v>70</v>
      </c>
      <c r="C75" s="30" t="s">
        <v>71</v>
      </c>
      <c r="D75" s="30" t="s">
        <v>72</v>
      </c>
      <c r="E75" s="30" t="s">
        <v>68</v>
      </c>
    </row>
    <row r="76" customFormat="false" ht="12.75" hidden="false" customHeight="false" outlineLevel="0" collapsed="false">
      <c r="A76" s="31" t="s">
        <v>412</v>
      </c>
      <c r="B76" s="2" t="s">
        <v>77</v>
      </c>
      <c r="C76" s="2" t="s">
        <v>84</v>
      </c>
      <c r="D76" s="2" t="s">
        <v>502</v>
      </c>
      <c r="E76" s="18" t="s">
        <v>503</v>
      </c>
    </row>
    <row r="77" customFormat="false" ht="12.75" hidden="false" customHeight="false" outlineLevel="0" collapsed="false">
      <c r="A77" s="31" t="s">
        <v>443</v>
      </c>
      <c r="B77" s="2" t="s">
        <v>77</v>
      </c>
      <c r="C77" s="2" t="s">
        <v>79</v>
      </c>
      <c r="D77" s="2" t="s">
        <v>504</v>
      </c>
      <c r="E77" s="18" t="s">
        <v>505</v>
      </c>
    </row>
    <row r="78" customFormat="false" ht="12.75" hidden="false" customHeight="false" outlineLevel="0" collapsed="false">
      <c r="A78" s="31" t="s">
        <v>449</v>
      </c>
      <c r="B78" s="2" t="s">
        <v>77</v>
      </c>
      <c r="C78" s="2" t="s">
        <v>79</v>
      </c>
      <c r="D78" s="2" t="s">
        <v>506</v>
      </c>
      <c r="E78" s="18" t="s">
        <v>507</v>
      </c>
    </row>
    <row r="79" customFormat="false" ht="12.75" hidden="false" customHeight="false" outlineLevel="0" collapsed="false">
      <c r="A79" s="31" t="s">
        <v>477</v>
      </c>
      <c r="B79" s="2" t="s">
        <v>77</v>
      </c>
      <c r="C79" s="2" t="s">
        <v>220</v>
      </c>
      <c r="D79" s="2" t="s">
        <v>504</v>
      </c>
      <c r="E79" s="18" t="s">
        <v>508</v>
      </c>
    </row>
    <row r="80" customFormat="false" ht="12.75" hidden="false" customHeight="false" outlineLevel="0" collapsed="false">
      <c r="A80" s="31" t="s">
        <v>426</v>
      </c>
      <c r="B80" s="2" t="s">
        <v>77</v>
      </c>
      <c r="C80" s="2" t="s">
        <v>89</v>
      </c>
      <c r="D80" s="2" t="s">
        <v>509</v>
      </c>
      <c r="E80" s="18" t="s">
        <v>510</v>
      </c>
    </row>
    <row r="81" customFormat="false" ht="12.75" hidden="false" customHeight="false" outlineLevel="0" collapsed="false">
      <c r="A81" s="31" t="s">
        <v>454</v>
      </c>
      <c r="B81" s="2" t="s">
        <v>77</v>
      </c>
      <c r="C81" s="2" t="s">
        <v>79</v>
      </c>
      <c r="D81" s="2" t="s">
        <v>511</v>
      </c>
      <c r="E81" s="18" t="s">
        <v>512</v>
      </c>
    </row>
    <row r="82" customFormat="false" ht="12.75" hidden="false" customHeight="false" outlineLevel="0" collapsed="false">
      <c r="A82" s="31" t="s">
        <v>462</v>
      </c>
      <c r="B82" s="2" t="s">
        <v>77</v>
      </c>
      <c r="C82" s="2" t="s">
        <v>79</v>
      </c>
      <c r="D82" s="2" t="s">
        <v>513</v>
      </c>
      <c r="E82" s="18" t="s">
        <v>514</v>
      </c>
    </row>
    <row r="83" customFormat="false" ht="12.75" hidden="false" customHeight="false" outlineLevel="0" collapsed="false">
      <c r="A83" s="31" t="s">
        <v>430</v>
      </c>
      <c r="B83" s="2" t="s">
        <v>77</v>
      </c>
      <c r="C83" s="2" t="s">
        <v>89</v>
      </c>
      <c r="D83" s="2" t="s">
        <v>515</v>
      </c>
      <c r="E83" s="18" t="s">
        <v>516</v>
      </c>
    </row>
    <row r="84" customFormat="false" ht="12.75" hidden="false" customHeight="false" outlineLevel="0" collapsed="false">
      <c r="A84" s="31" t="s">
        <v>458</v>
      </c>
      <c r="B84" s="2" t="s">
        <v>77</v>
      </c>
      <c r="C84" s="2" t="s">
        <v>79</v>
      </c>
      <c r="D84" s="2" t="s">
        <v>511</v>
      </c>
      <c r="E84" s="18" t="s">
        <v>517</v>
      </c>
    </row>
    <row r="85" customFormat="false" ht="12.75" hidden="false" customHeight="false" outlineLevel="0" collapsed="false">
      <c r="A85" s="31" t="s">
        <v>417</v>
      </c>
      <c r="B85" s="2" t="s">
        <v>77</v>
      </c>
      <c r="C85" s="2" t="s">
        <v>84</v>
      </c>
      <c r="D85" s="2" t="s">
        <v>518</v>
      </c>
      <c r="E85" s="18" t="s">
        <v>519</v>
      </c>
    </row>
    <row r="86" customFormat="false" ht="12.75" hidden="false" customHeight="false" outlineLevel="0" collapsed="false">
      <c r="A86" s="31" t="s">
        <v>466</v>
      </c>
      <c r="B86" s="2" t="s">
        <v>77</v>
      </c>
      <c r="C86" s="2" t="s">
        <v>79</v>
      </c>
      <c r="D86" s="2" t="s">
        <v>488</v>
      </c>
      <c r="E86" s="18" t="s">
        <v>520</v>
      </c>
    </row>
  </sheetData>
  <mergeCells count="20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8:T8"/>
    <mergeCell ref="A13:T13"/>
    <mergeCell ref="A17:T17"/>
    <mergeCell ref="A22:T22"/>
    <mergeCell ref="A28:T28"/>
    <mergeCell ref="A37:T37"/>
  </mergeCells>
  <printOptions headings="false" gridLines="false" gridLinesSet="true" horizontalCentered="false" verticalCentered="false"/>
  <pageMargins left="0.196527777777778" right="0.472222222222222" top="0.433333333333333" bottom="0.511805555555555" header="0.511805555555555" footer="0.511805555555555"/>
  <pageSetup paperSize="1" scale="100" firstPageNumber="0" fitToWidth="1" fitToHeight="10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&amp;R&amp;D&amp;T&amp;P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LibreOffice/6.3.2.2$Linux_X86_64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2002-06-16T16:36:44Z</dcterms:created>
  <dc:creator>Tomchin</dc:creator>
  <dc:description/>
  <dc:language>en-US</dc:language>
  <cp:lastModifiedBy>Franz3</cp:lastModifiedBy>
  <cp:lastPrinted>2015-07-16T22:10:53Z</cp:lastPrinted>
  <dcterms:modified xsi:type="dcterms:W3CDTF">2016-04-11T21:39:32Z</dcterms:modified>
  <cp:revision>0</cp:revision>
  <dc:subject/>
  <dc:title/>
</cp:coreProperties>
</file>