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37C46EBB-FD99-E242-A22C-7B5E53D43F48}" xr6:coauthVersionLast="45" xr6:coauthVersionMax="45" xr10:uidLastSave="{00000000-0000-0000-0000-000000000000}"/>
  <bookViews>
    <workbookView xWindow="480" yWindow="460" windowWidth="28100" windowHeight="16060" firstSheet="9" activeTab="14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 ДК" sheetId="14" r:id="rId5"/>
    <sheet name="IPL Двоеборье без экип" sheetId="13" r:id="rId6"/>
    <sheet name="IPL Жим без экипировки ДК" sheetId="10" r:id="rId7"/>
    <sheet name="IPL Жим без экипировки" sheetId="9" r:id="rId8"/>
    <sheet name="СПР Жим софт многопетельная" sheetId="21" r:id="rId9"/>
    <sheet name="СПР Жим софт однопетельная" sheetId="19" r:id="rId10"/>
    <sheet name="WRPF Военный жим ДК" sheetId="38" r:id="rId11"/>
    <sheet name="WRPF Военный жим" sheetId="37" r:id="rId12"/>
    <sheet name="IPL Тяга без экипировки ДК" sheetId="12" r:id="rId13"/>
    <sheet name="IPL Тяга без экипировки" sheetId="11" r:id="rId14"/>
    <sheet name="СПР Подъем на бицепс ДК" sheetId="16" r:id="rId15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38" l="1"/>
  <c r="K10" i="38"/>
  <c r="L9" i="38"/>
  <c r="K9" i="38"/>
  <c r="L6" i="38"/>
  <c r="K6" i="38"/>
  <c r="L11" i="37"/>
  <c r="K11" i="37"/>
  <c r="L10" i="37"/>
  <c r="K10" i="37"/>
  <c r="L7" i="37"/>
  <c r="K7" i="37"/>
  <c r="L6" i="37"/>
  <c r="K6" i="37"/>
  <c r="L6" i="21"/>
  <c r="K6" i="21"/>
  <c r="L10" i="19"/>
  <c r="L9" i="19"/>
  <c r="L6" i="19"/>
  <c r="K6" i="19"/>
  <c r="L23" i="16"/>
  <c r="K23" i="16"/>
  <c r="L20" i="16"/>
  <c r="K20" i="16"/>
  <c r="L19" i="16"/>
  <c r="K19" i="16"/>
  <c r="L16" i="16"/>
  <c r="K16" i="16"/>
  <c r="L15" i="16"/>
  <c r="K15" i="16"/>
  <c r="L12" i="16"/>
  <c r="K12" i="16"/>
  <c r="L11" i="16"/>
  <c r="K11" i="16"/>
  <c r="L8" i="16"/>
  <c r="K8" i="16"/>
  <c r="L7" i="16"/>
  <c r="K7" i="16"/>
  <c r="L6" i="16"/>
  <c r="K6" i="16"/>
  <c r="P6" i="14"/>
  <c r="O6" i="14"/>
  <c r="P6" i="13"/>
  <c r="O6" i="13"/>
  <c r="L23" i="12"/>
  <c r="K23" i="12"/>
  <c r="L20" i="12"/>
  <c r="K20" i="12"/>
  <c r="L19" i="12"/>
  <c r="K19" i="12"/>
  <c r="L16" i="12"/>
  <c r="K16" i="12"/>
  <c r="L13" i="12"/>
  <c r="K13" i="12"/>
  <c r="L12" i="12"/>
  <c r="K12" i="12"/>
  <c r="L9" i="12"/>
  <c r="K9" i="12"/>
  <c r="L6" i="12"/>
  <c r="K6" i="12"/>
  <c r="L18" i="11"/>
  <c r="L15" i="11"/>
  <c r="K15" i="11"/>
  <c r="L14" i="11"/>
  <c r="K14" i="11"/>
  <c r="L11" i="11"/>
  <c r="K11" i="11"/>
  <c r="L10" i="11"/>
  <c r="K10" i="11"/>
  <c r="L7" i="11"/>
  <c r="K7" i="11"/>
  <c r="L6" i="11"/>
  <c r="K6" i="11"/>
  <c r="L62" i="10"/>
  <c r="K62" i="10"/>
  <c r="L59" i="10"/>
  <c r="K59" i="10"/>
  <c r="L58" i="10"/>
  <c r="K58" i="10"/>
  <c r="L57" i="10"/>
  <c r="K57" i="10"/>
  <c r="L56" i="10"/>
  <c r="K56" i="10"/>
  <c r="L53" i="10"/>
  <c r="K53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0" i="10"/>
  <c r="K40" i="10"/>
  <c r="L39" i="10"/>
  <c r="K39" i="10"/>
  <c r="L38" i="10"/>
  <c r="K38" i="10"/>
  <c r="L37" i="10"/>
  <c r="K37" i="10"/>
  <c r="L36" i="10"/>
  <c r="K36" i="10"/>
  <c r="L35" i="10"/>
  <c r="L32" i="10"/>
  <c r="K32" i="10"/>
  <c r="L29" i="10"/>
  <c r="K29" i="10"/>
  <c r="L28" i="10"/>
  <c r="K28" i="10"/>
  <c r="L27" i="10"/>
  <c r="K27" i="10"/>
  <c r="L26" i="10"/>
  <c r="K26" i="10"/>
  <c r="L23" i="10"/>
  <c r="K23" i="10"/>
  <c r="L20" i="10"/>
  <c r="K20" i="10"/>
  <c r="L19" i="10"/>
  <c r="K19" i="10"/>
  <c r="L18" i="10"/>
  <c r="K18" i="10"/>
  <c r="L17" i="10"/>
  <c r="K17" i="10"/>
  <c r="L14" i="10"/>
  <c r="K14" i="10"/>
  <c r="L13" i="10"/>
  <c r="K13" i="10"/>
  <c r="L10" i="10"/>
  <c r="L7" i="10"/>
  <c r="K7" i="10"/>
  <c r="L6" i="10"/>
  <c r="K6" i="10"/>
  <c r="L37" i="9"/>
  <c r="K37" i="9"/>
  <c r="L36" i="9"/>
  <c r="K36" i="9"/>
  <c r="L35" i="9"/>
  <c r="K35" i="9"/>
  <c r="L34" i="9"/>
  <c r="K34" i="9"/>
  <c r="L31" i="9"/>
  <c r="K31" i="9"/>
  <c r="L30" i="9"/>
  <c r="K30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18" i="9"/>
  <c r="K18" i="9"/>
  <c r="L17" i="9"/>
  <c r="L16" i="9"/>
  <c r="K16" i="9"/>
  <c r="L15" i="9"/>
  <c r="K15" i="9"/>
  <c r="L12" i="9"/>
  <c r="K12" i="9"/>
  <c r="L9" i="9"/>
  <c r="K9" i="9"/>
  <c r="L6" i="9"/>
  <c r="K6" i="9"/>
  <c r="T6" i="8"/>
  <c r="S6" i="8"/>
  <c r="T9" i="7"/>
  <c r="S9" i="7"/>
  <c r="T6" i="7"/>
  <c r="S6" i="7"/>
  <c r="T34" i="6"/>
  <c r="S34" i="6"/>
  <c r="T31" i="6"/>
  <c r="S31" i="6"/>
  <c r="T30" i="6"/>
  <c r="S30" i="6"/>
  <c r="T27" i="6"/>
  <c r="S27" i="6"/>
  <c r="T26" i="6"/>
  <c r="S26" i="6"/>
  <c r="T23" i="6"/>
  <c r="S23" i="6"/>
  <c r="T20" i="6"/>
  <c r="S20" i="6"/>
  <c r="T17" i="6"/>
  <c r="S17" i="6"/>
  <c r="T14" i="6"/>
  <c r="S14" i="6"/>
  <c r="T13" i="6"/>
  <c r="S13" i="6"/>
  <c r="T12" i="6"/>
  <c r="S12" i="6"/>
  <c r="T9" i="6"/>
  <c r="T6" i="6"/>
  <c r="S6" i="6"/>
  <c r="T19" i="5"/>
  <c r="T18" i="5"/>
  <c r="T15" i="5"/>
  <c r="S15" i="5"/>
  <c r="T12" i="5"/>
  <c r="S12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<sst xmlns="http://schemas.openxmlformats.org/spreadsheetml/2006/main" count="1913" uniqueCount="508">
  <si>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</si>
  <si>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</si>
  <si>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</si>
  <si>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</si>
  <si>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</si>
  <si>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</si>
  <si>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</si>
  <si>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</si>
  <si>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</si>
  <si>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</si>
  <si>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</si>
  <si>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Конкин Александр</t>
  </si>
  <si>
    <t>Открытая (06.05.1983)/39</t>
  </si>
  <si>
    <t>87,00</t>
  </si>
  <si>
    <t xml:space="preserve">Красноярск/Красноярский край </t>
  </si>
  <si>
    <t>175,0</t>
  </si>
  <si>
    <t>182,5</t>
  </si>
  <si>
    <t>110,0</t>
  </si>
  <si>
    <t>115,0</t>
  </si>
  <si>
    <t>120,0</t>
  </si>
  <si>
    <t>200,0</t>
  </si>
  <si>
    <t>210,0</t>
  </si>
  <si>
    <t>220,0</t>
  </si>
  <si>
    <t>ВЕСОВАЯ КАТЕГОРИЯ   100</t>
  </si>
  <si>
    <t>Бертов Кирилл</t>
  </si>
  <si>
    <t>98,40</t>
  </si>
  <si>
    <t xml:space="preserve">Саянск/Иркутская область </t>
  </si>
  <si>
    <t>190,0</t>
  </si>
  <si>
    <t>205,0</t>
  </si>
  <si>
    <t>155,0</t>
  </si>
  <si>
    <t>165,0</t>
  </si>
  <si>
    <t>240,0</t>
  </si>
  <si>
    <t>255,0</t>
  </si>
  <si>
    <t>262,5</t>
  </si>
  <si>
    <t>Науменко Роман</t>
  </si>
  <si>
    <t>Открытая (01.10.1990)/31</t>
  </si>
  <si>
    <t>93,30</t>
  </si>
  <si>
    <t>250,0</t>
  </si>
  <si>
    <t>260,0</t>
  </si>
  <si>
    <t>167,5</t>
  </si>
  <si>
    <t>180,0</t>
  </si>
  <si>
    <t>295,0</t>
  </si>
  <si>
    <t>310,0</t>
  </si>
  <si>
    <t>322,5</t>
  </si>
  <si>
    <t>Открытая (17.05.2000)/21</t>
  </si>
  <si>
    <t>Соловьев Алексей</t>
  </si>
  <si>
    <t>Открытая (13.05.1981)/40</t>
  </si>
  <si>
    <t>97,60</t>
  </si>
  <si>
    <t>140,0</t>
  </si>
  <si>
    <t>150,0</t>
  </si>
  <si>
    <t>272,5</t>
  </si>
  <si>
    <t>ВЕСОВАЯ КАТЕГОРИЯ   110</t>
  </si>
  <si>
    <t>Кучеров Дмитрий</t>
  </si>
  <si>
    <t>Открытая (14.07.1994)/27</t>
  </si>
  <si>
    <t>106,30</t>
  </si>
  <si>
    <t>230,0</t>
  </si>
  <si>
    <t>245,0</t>
  </si>
  <si>
    <t>160,0</t>
  </si>
  <si>
    <t>170,0</t>
  </si>
  <si>
    <t>172,5</t>
  </si>
  <si>
    <t>285,0</t>
  </si>
  <si>
    <t>300,0</t>
  </si>
  <si>
    <t>ВЕСОВАЯ КАТЕГОРИЯ   125</t>
  </si>
  <si>
    <t>Мещеряков Владислав</t>
  </si>
  <si>
    <t>Открытая (21.10.1994)/27</t>
  </si>
  <si>
    <t>120,70</t>
  </si>
  <si>
    <t>Щуцкий Алексей</t>
  </si>
  <si>
    <t>Открытая (23.11.1982)/39</t>
  </si>
  <si>
    <t>123,30</t>
  </si>
  <si>
    <t>320,0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</si>
  <si>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</si>
  <si>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</si>
  <si>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</si>
  <si>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</si>
  <si>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Wilks </t>
  </si>
  <si>
    <t xml:space="preserve">Открытая </t>
  </si>
  <si>
    <t>110</t>
  </si>
  <si>
    <t>1</t>
  </si>
  <si>
    <t/>
  </si>
  <si>
    <t>2</t>
  </si>
  <si>
    <t>3</t>
  </si>
  <si>
    <t>-</t>
  </si>
  <si>
    <t>ВЕСОВАЯ КАТЕГОРИЯ   44</t>
  </si>
  <si>
    <t>Чепурина Карина</t>
  </si>
  <si>
    <t>Девушки 15-19 (08.08.2009)/12</t>
  </si>
  <si>
    <t>38,90</t>
  </si>
  <si>
    <t xml:space="preserve">Кодинск/Красноярский край </t>
  </si>
  <si>
    <t>30,0</t>
  </si>
  <si>
    <t>35,0</t>
  </si>
  <si>
    <t>40,0</t>
  </si>
  <si>
    <t>20,0</t>
  </si>
  <si>
    <t>22,5</t>
  </si>
  <si>
    <t>25,0</t>
  </si>
  <si>
    <t>ВЕСОВАЯ КАТЕГОРИЯ   52</t>
  </si>
  <si>
    <t>Тарских Олеся</t>
  </si>
  <si>
    <t>Открытая (27.09.1990)/31</t>
  </si>
  <si>
    <t>49,80</t>
  </si>
  <si>
    <t>75,0</t>
  </si>
  <si>
    <t>80,0</t>
  </si>
  <si>
    <t>85,0</t>
  </si>
  <si>
    <t>45,0</t>
  </si>
  <si>
    <t>102,5</t>
  </si>
  <si>
    <t>ВЕСОВАЯ КАТЕГОРИЯ   67.5</t>
  </si>
  <si>
    <t>Куликова Ирина</t>
  </si>
  <si>
    <t>Открытая (28.02.1992)/30</t>
  </si>
  <si>
    <t>65,50</t>
  </si>
  <si>
    <t>87,5</t>
  </si>
  <si>
    <t>130,0</t>
  </si>
  <si>
    <t>Большакова Дарья</t>
  </si>
  <si>
    <t>Открытая (04.02.1998)/24</t>
  </si>
  <si>
    <t>65,90</t>
  </si>
  <si>
    <t>95,0</t>
  </si>
  <si>
    <t>60,0</t>
  </si>
  <si>
    <t>62,5</t>
  </si>
  <si>
    <t>105,0</t>
  </si>
  <si>
    <t>112,5</t>
  </si>
  <si>
    <t>117,5</t>
  </si>
  <si>
    <t>Савош Наталья</t>
  </si>
  <si>
    <t>67,30</t>
  </si>
  <si>
    <t>125,0</t>
  </si>
  <si>
    <t>132,5</t>
  </si>
  <si>
    <t>65,0</t>
  </si>
  <si>
    <t>67,5</t>
  </si>
  <si>
    <t>ВЕСОВАЯ КАТЕГОРИЯ   75</t>
  </si>
  <si>
    <t>Девушки 15-19 (20.03.2007)/15</t>
  </si>
  <si>
    <t>70,70</t>
  </si>
  <si>
    <t>70,0</t>
  </si>
  <si>
    <t>90,0</t>
  </si>
  <si>
    <t>100,0</t>
  </si>
  <si>
    <t>ВЕСОВАЯ КАТЕГОРИЯ   60</t>
  </si>
  <si>
    <t>Лагерев Даниил</t>
  </si>
  <si>
    <t>Юноши 15-19 (15.09.2009)/12</t>
  </si>
  <si>
    <t>58,70</t>
  </si>
  <si>
    <t>47,5</t>
  </si>
  <si>
    <t>Чалов Даниил</t>
  </si>
  <si>
    <t>Юноши 15-19 (09.12.2004)/17</t>
  </si>
  <si>
    <t>74,70</t>
  </si>
  <si>
    <t>135,0</t>
  </si>
  <si>
    <t>ВЕСОВАЯ КАТЕГОРИЯ   82.5</t>
  </si>
  <si>
    <t>Шурмин Евгений</t>
  </si>
  <si>
    <t>Открытая (21.10.1990)/31</t>
  </si>
  <si>
    <t>81,80</t>
  </si>
  <si>
    <t>147,5</t>
  </si>
  <si>
    <t>215,0</t>
  </si>
  <si>
    <t>225,0</t>
  </si>
  <si>
    <t>Открытая (19.03.1993)/29</t>
  </si>
  <si>
    <t>81,00</t>
  </si>
  <si>
    <t>Открытая (22.05.1985)/36</t>
  </si>
  <si>
    <t>90,00</t>
  </si>
  <si>
    <t>187,5</t>
  </si>
  <si>
    <t>195,0</t>
  </si>
  <si>
    <t>152,5</t>
  </si>
  <si>
    <t>235,0</t>
  </si>
  <si>
    <t>Савенков Иван</t>
  </si>
  <si>
    <t>Открытая (08.11.1994)/27</t>
  </si>
  <si>
    <t>86,20</t>
  </si>
  <si>
    <t>185,0</t>
  </si>
  <si>
    <t>202,5</t>
  </si>
  <si>
    <t>Абликов Матвей</t>
  </si>
  <si>
    <t>Юноши 15-19 (07.01.2006)/16</t>
  </si>
  <si>
    <t>100,60</t>
  </si>
  <si>
    <t xml:space="preserve">Женщины </t>
  </si>
  <si>
    <t>75</t>
  </si>
  <si>
    <t>44</t>
  </si>
  <si>
    <t>67.5</t>
  </si>
  <si>
    <t>280,0</t>
  </si>
  <si>
    <t>330,0</t>
  </si>
  <si>
    <t xml:space="preserve">Юноши </t>
  </si>
  <si>
    <t>60</t>
  </si>
  <si>
    <t>90</t>
  </si>
  <si>
    <t>82.5</t>
  </si>
  <si>
    <t>Склянов Илья</t>
  </si>
  <si>
    <t>Открытая (14.05.1992)/29</t>
  </si>
  <si>
    <t>106,10</t>
  </si>
  <si>
    <t>290,0</t>
  </si>
  <si>
    <t>270,0</t>
  </si>
  <si>
    <t>ВЕСОВАЯ КАТЕГОРИЯ   140</t>
  </si>
  <si>
    <t>Чепурин Максим</t>
  </si>
  <si>
    <t>128,70</t>
  </si>
  <si>
    <t>Калибабов Денис</t>
  </si>
  <si>
    <t>Открытая (04.01.1988)/34</t>
  </si>
  <si>
    <t>67,00</t>
  </si>
  <si>
    <t>107,5</t>
  </si>
  <si>
    <t>Миронов Павел</t>
  </si>
  <si>
    <t>Открытая (05.03.1983)/39</t>
  </si>
  <si>
    <t>65,30</t>
  </si>
  <si>
    <t>Барбаш Антон</t>
  </si>
  <si>
    <t>Открытая (24.09.1984)/37</t>
  </si>
  <si>
    <t>69,30</t>
  </si>
  <si>
    <t>Куклин Денис</t>
  </si>
  <si>
    <t>Открытая (06.09.1989)/32</t>
  </si>
  <si>
    <t>76,40</t>
  </si>
  <si>
    <t>Сапожников Владислав</t>
  </si>
  <si>
    <t>Открытая (21.10.1993)/28</t>
  </si>
  <si>
    <t>87,50</t>
  </si>
  <si>
    <t xml:space="preserve">Братск/Иркутская область </t>
  </si>
  <si>
    <t>Росляков Сергей</t>
  </si>
  <si>
    <t>Открытая (08.12.1986)/35</t>
  </si>
  <si>
    <t>89,70</t>
  </si>
  <si>
    <t>212,5</t>
  </si>
  <si>
    <t>Яблоков Вячеслав</t>
  </si>
  <si>
    <t>Открытая (20.08.1990)/31</t>
  </si>
  <si>
    <t>89,80</t>
  </si>
  <si>
    <t>Илюшин Владимир</t>
  </si>
  <si>
    <t>87,90</t>
  </si>
  <si>
    <t>Корчагин Дмитрий</t>
  </si>
  <si>
    <t>Открытая (22.01.1992)/30</t>
  </si>
  <si>
    <t>99,40</t>
  </si>
  <si>
    <t>Коченов Сергей</t>
  </si>
  <si>
    <t>Открытая (27.06.1982)/39</t>
  </si>
  <si>
    <t>98,00</t>
  </si>
  <si>
    <t>Прыкин Михаил</t>
  </si>
  <si>
    <t>Открытая (18.09.1994)/27</t>
  </si>
  <si>
    <t>100,00</t>
  </si>
  <si>
    <t xml:space="preserve">Снежинск/Челябинская область </t>
  </si>
  <si>
    <t>Андреев Илья</t>
  </si>
  <si>
    <t>Открытая (17.05.1986)/35</t>
  </si>
  <si>
    <t>97,70</t>
  </si>
  <si>
    <t>Архипенко Иван</t>
  </si>
  <si>
    <t>Открытая (10.07.1979)/42</t>
  </si>
  <si>
    <t>96,00</t>
  </si>
  <si>
    <t>Грознов Денис</t>
  </si>
  <si>
    <t>Открытая (07.12.1999)/22</t>
  </si>
  <si>
    <t>99,20</t>
  </si>
  <si>
    <t>Щукин Дмитрий</t>
  </si>
  <si>
    <t>Открытая (03.11.1990)/31</t>
  </si>
  <si>
    <t>106,40</t>
  </si>
  <si>
    <t xml:space="preserve">Сосновоборск/Красноярский край </t>
  </si>
  <si>
    <t>Енкин Никита</t>
  </si>
  <si>
    <t>Открытая (01.06.1994)/27</t>
  </si>
  <si>
    <t>103,20</t>
  </si>
  <si>
    <t>192,5</t>
  </si>
  <si>
    <t>Якубенко Кирилл</t>
  </si>
  <si>
    <t>Открытая (03.12.1986)/35</t>
  </si>
  <si>
    <t>116,20</t>
  </si>
  <si>
    <t>Григорьев Василий</t>
  </si>
  <si>
    <t>Открытая (08.01.1987)/35</t>
  </si>
  <si>
    <t>121,60</t>
  </si>
  <si>
    <t>207,5</t>
  </si>
  <si>
    <t>Журавлев Евгений</t>
  </si>
  <si>
    <t>Открытая (19.09.1991)/30</t>
  </si>
  <si>
    <t>118,20</t>
  </si>
  <si>
    <t>Бабаев Самир</t>
  </si>
  <si>
    <t>Открытая (21.01.1987)/35</t>
  </si>
  <si>
    <t>121,10</t>
  </si>
  <si>
    <t xml:space="preserve">Результат </t>
  </si>
  <si>
    <t>Результат</t>
  </si>
  <si>
    <t>4</t>
  </si>
  <si>
    <t>5</t>
  </si>
  <si>
    <t>6</t>
  </si>
  <si>
    <t>Кеслер Жанна</t>
  </si>
  <si>
    <t>43,40</t>
  </si>
  <si>
    <t xml:space="preserve">Абакан/Хакасия </t>
  </si>
  <si>
    <t>57,5</t>
  </si>
  <si>
    <t>65,5</t>
  </si>
  <si>
    <t>Открытая (25.09.1998)/23</t>
  </si>
  <si>
    <t>Проскурдина Любовь</t>
  </si>
  <si>
    <t>Открытая (03.12.1983)/38</t>
  </si>
  <si>
    <t>58,90</t>
  </si>
  <si>
    <t>Сиделева Мария</t>
  </si>
  <si>
    <t>Открытая (22.06.1989)/32</t>
  </si>
  <si>
    <t>59,80</t>
  </si>
  <si>
    <t>50,0</t>
  </si>
  <si>
    <t>Кузнецова Алиса</t>
  </si>
  <si>
    <t>64,20</t>
  </si>
  <si>
    <t>Иванова Марина</t>
  </si>
  <si>
    <t>Открытая (04.07.1989)/32</t>
  </si>
  <si>
    <t>65,60</t>
  </si>
  <si>
    <t>Открытая (27.08.2001)/20</t>
  </si>
  <si>
    <t>Томилин Илья</t>
  </si>
  <si>
    <t>Юноши 15-19 (03.01.2008)/14</t>
  </si>
  <si>
    <t>50,10</t>
  </si>
  <si>
    <t>42,5</t>
  </si>
  <si>
    <t>Чаплинский Артём</t>
  </si>
  <si>
    <t>Юноши 15-19 (29.11.2005)/16</t>
  </si>
  <si>
    <t>66,80</t>
  </si>
  <si>
    <t xml:space="preserve">Железногорск/Красноярский край </t>
  </si>
  <si>
    <t>97,5</t>
  </si>
  <si>
    <t>Сибогатов Никита</t>
  </si>
  <si>
    <t>Юноши 15-19 (31.05.2006)/15</t>
  </si>
  <si>
    <t>67,50</t>
  </si>
  <si>
    <t>Анипер Юрий</t>
  </si>
  <si>
    <t>Юноши 15-19 (20.06.2010)/11</t>
  </si>
  <si>
    <t>64,10</t>
  </si>
  <si>
    <t>52,5</t>
  </si>
  <si>
    <t>Гасанов Асиф</t>
  </si>
  <si>
    <t>Открытая (26.04.1990)/32</t>
  </si>
  <si>
    <t>77,5</t>
  </si>
  <si>
    <t>Горбунов Александр</t>
  </si>
  <si>
    <t>Открытая (16.10.1990)/31</t>
  </si>
  <si>
    <t>73,80</t>
  </si>
  <si>
    <t>Лубнин Алексей</t>
  </si>
  <si>
    <t>79,40</t>
  </si>
  <si>
    <t>Зорченко Денис</t>
  </si>
  <si>
    <t>Открытая (24.05.1989)/32</t>
  </si>
  <si>
    <t>82,40</t>
  </si>
  <si>
    <t>162,5</t>
  </si>
  <si>
    <t>Судницын Семен</t>
  </si>
  <si>
    <t>Открытая (24.09.1987)/34</t>
  </si>
  <si>
    <t>127,5</t>
  </si>
  <si>
    <t>137,5</t>
  </si>
  <si>
    <t>Фроленко Денис</t>
  </si>
  <si>
    <t>Открытая (05.02.1987)/35</t>
  </si>
  <si>
    <t>82,30</t>
  </si>
  <si>
    <t>122,5</t>
  </si>
  <si>
    <t>Омельчук Игорь</t>
  </si>
  <si>
    <t>81,60</t>
  </si>
  <si>
    <t xml:space="preserve">Дивногорск/Красноярский край </t>
  </si>
  <si>
    <t>Байков Алексей</t>
  </si>
  <si>
    <t>81,50</t>
  </si>
  <si>
    <t>Орлов Ярослав</t>
  </si>
  <si>
    <t>86,80</t>
  </si>
  <si>
    <t>Фомин Иван</t>
  </si>
  <si>
    <t>Открытая (02.03.1995)/27</t>
  </si>
  <si>
    <t>87,30</t>
  </si>
  <si>
    <t>Шлыков Юрий</t>
  </si>
  <si>
    <t>Открытая (22.05.1983)/38</t>
  </si>
  <si>
    <t>85,50</t>
  </si>
  <si>
    <t>Балчугов Антон</t>
  </si>
  <si>
    <t>Открытая (19.04.1988)/34</t>
  </si>
  <si>
    <t>88,20</t>
  </si>
  <si>
    <t>Понибрашин Андрей</t>
  </si>
  <si>
    <t>Открытая (08.01.1991)/31</t>
  </si>
  <si>
    <t>88,70</t>
  </si>
  <si>
    <t xml:space="preserve">Щукин Д. </t>
  </si>
  <si>
    <t>Семенов Сергей</t>
  </si>
  <si>
    <t>83,90</t>
  </si>
  <si>
    <t>Сигитов Константин</t>
  </si>
  <si>
    <t>89,20</t>
  </si>
  <si>
    <t>157,5</t>
  </si>
  <si>
    <t>Полушин Александр</t>
  </si>
  <si>
    <t>98,50</t>
  </si>
  <si>
    <t>Малышкин Антон</t>
  </si>
  <si>
    <t>Юноши 15-19 (28.10.2004)/17</t>
  </si>
  <si>
    <t>105,90</t>
  </si>
  <si>
    <t>Пудченко Артем</t>
  </si>
  <si>
    <t>103,30</t>
  </si>
  <si>
    <t>Циванюк Александр</t>
  </si>
  <si>
    <t>Открытая (23.11.1981)/40</t>
  </si>
  <si>
    <t>109,40</t>
  </si>
  <si>
    <t>Головин Алексей</t>
  </si>
  <si>
    <t>Открытая (01.03.1986)/36</t>
  </si>
  <si>
    <t>145,0</t>
  </si>
  <si>
    <t>Анипер Анатолий</t>
  </si>
  <si>
    <t>116,90</t>
  </si>
  <si>
    <t>177,5</t>
  </si>
  <si>
    <t>88,8062</t>
  </si>
  <si>
    <t>88,5700</t>
  </si>
  <si>
    <t>67,8600</t>
  </si>
  <si>
    <t>120,8475</t>
  </si>
  <si>
    <t>108,9400</t>
  </si>
  <si>
    <t>98,9267</t>
  </si>
  <si>
    <t>Садиков Тимур</t>
  </si>
  <si>
    <t>Юноши 15-19 (12.08.2005)/16</t>
  </si>
  <si>
    <t>66,70</t>
  </si>
  <si>
    <t xml:space="preserve">Николаев В. </t>
  </si>
  <si>
    <t>Позднякова Светлана</t>
  </si>
  <si>
    <t>61,10</t>
  </si>
  <si>
    <t>52,00</t>
  </si>
  <si>
    <t>Полещук Кирилл</t>
  </si>
  <si>
    <t>Юноши 15-19 (01.09.2004)/17</t>
  </si>
  <si>
    <t>63,70</t>
  </si>
  <si>
    <t xml:space="preserve">Иланский/Красноярский край </t>
  </si>
  <si>
    <t>Еремеевский Артем</t>
  </si>
  <si>
    <t>Открытая (15.12.1983)/38</t>
  </si>
  <si>
    <t>69,50</t>
  </si>
  <si>
    <t>Ензак Аарон</t>
  </si>
  <si>
    <t>Открытая (09.07.1996)/25</t>
  </si>
  <si>
    <t>87,80</t>
  </si>
  <si>
    <t>Валеев Марат</t>
  </si>
  <si>
    <t>66,60</t>
  </si>
  <si>
    <t xml:space="preserve">Томск/Томская область </t>
  </si>
  <si>
    <t>37,5</t>
  </si>
  <si>
    <t>Шакин Дмитрий</t>
  </si>
  <si>
    <t>66,00</t>
  </si>
  <si>
    <t>Кужугет Алдын-Херел</t>
  </si>
  <si>
    <t>73,90</t>
  </si>
  <si>
    <t xml:space="preserve">Тыва/Республика Тыва </t>
  </si>
  <si>
    <t>55,0</t>
  </si>
  <si>
    <t>Май Андрей</t>
  </si>
  <si>
    <t>67,80</t>
  </si>
  <si>
    <t>Шкребин Александр</t>
  </si>
  <si>
    <t>Открытая (11.06.1986)/35</t>
  </si>
  <si>
    <t>81,10</t>
  </si>
  <si>
    <t xml:space="preserve">Кемерово/Кемеровская область </t>
  </si>
  <si>
    <t>72,5</t>
  </si>
  <si>
    <t>Гамолин Богдан</t>
  </si>
  <si>
    <t>Открытая (30.09.1995)/26</t>
  </si>
  <si>
    <t>80,00</t>
  </si>
  <si>
    <t xml:space="preserve">Барнаул/Алтайский край </t>
  </si>
  <si>
    <t>Рачек Пётр</t>
  </si>
  <si>
    <t>Открытая (19.08.1996)/25</t>
  </si>
  <si>
    <t>86,90</t>
  </si>
  <si>
    <t xml:space="preserve">Норильск/Красноярский край </t>
  </si>
  <si>
    <t>Кузнецов Александр</t>
  </si>
  <si>
    <t>Открытая (04.04.1989)/33</t>
  </si>
  <si>
    <t xml:space="preserve">Gloss </t>
  </si>
  <si>
    <t>42,6750</t>
  </si>
  <si>
    <t>38,2883</t>
  </si>
  <si>
    <t>37,7550</t>
  </si>
  <si>
    <t>Рустамов Эльшан</t>
  </si>
  <si>
    <t>Открытая (23.06.1987)/34</t>
  </si>
  <si>
    <t>109,80</t>
  </si>
  <si>
    <t>Суфимов Юрий</t>
  </si>
  <si>
    <t>Открытая (20.04.1970)/52</t>
  </si>
  <si>
    <t>117,80</t>
  </si>
  <si>
    <t xml:space="preserve">Ачинск/Красноярский край </t>
  </si>
  <si>
    <t>Николаев Виталий</t>
  </si>
  <si>
    <t>Открытая (29.04.1982)/40</t>
  </si>
  <si>
    <t>97,00</t>
  </si>
  <si>
    <t>205,5</t>
  </si>
  <si>
    <t>Мастера 40-49 (29.04.1982)/40</t>
  </si>
  <si>
    <t>Иргит Сухраб</t>
  </si>
  <si>
    <t>Юниоры (20.01.1999)/23</t>
  </si>
  <si>
    <t>89,00</t>
  </si>
  <si>
    <t>Открытая (20.01.1999)/23</t>
  </si>
  <si>
    <t>Циванюк А.</t>
  </si>
  <si>
    <t>Гамолин Б.</t>
  </si>
  <si>
    <t>Ензак А.</t>
  </si>
  <si>
    <t>Кожуховский К.</t>
  </si>
  <si>
    <t>Луговой А.</t>
  </si>
  <si>
    <t>Савинов Ф.</t>
  </si>
  <si>
    <t>Верхотуров А.</t>
  </si>
  <si>
    <t>Сериков В.</t>
  </si>
  <si>
    <t>Харитонов С.</t>
  </si>
  <si>
    <t>Симоненко В.</t>
  </si>
  <si>
    <t xml:space="preserve">Савин Д. </t>
  </si>
  <si>
    <t>Корчагин Д.</t>
  </si>
  <si>
    <t>Орлов А.</t>
  </si>
  <si>
    <t xml:space="preserve">Харитонов С. </t>
  </si>
  <si>
    <t>Зубова А.</t>
  </si>
  <si>
    <t>Дрыков В.</t>
  </si>
  <si>
    <t>Зайцев А.</t>
  </si>
  <si>
    <t>Гришечко Р.</t>
  </si>
  <si>
    <t>Алексеев П.</t>
  </si>
  <si>
    <t>Абдуллин М.</t>
  </si>
  <si>
    <t xml:space="preserve">Желтенко Е. </t>
  </si>
  <si>
    <t>Белинец А.</t>
  </si>
  <si>
    <t>Андреева Мария</t>
  </si>
  <si>
    <t>Чепурин М.</t>
  </si>
  <si>
    <t>Мещеряков В.</t>
  </si>
  <si>
    <t>Егорова А.</t>
  </si>
  <si>
    <t>Зевакин Е.</t>
  </si>
  <si>
    <t>Николаев В.</t>
  </si>
  <si>
    <t>Беловал Е.</t>
  </si>
  <si>
    <t>Минов М.</t>
  </si>
  <si>
    <t>Всероссийский турнир «Вызов Сибири II»
IPL Пауэрлифтинг без экипировки ДК
Красноярск/Красноярский край, 07-08 мая 2022 года</t>
  </si>
  <si>
    <t>Всероссийский турнир «Вызов Сибири II»
IPL Пауэрлифтинг без экипировки
Красноярск/Красноярский край, 07-08 мая 2022 года</t>
  </si>
  <si>
    <t>Всероссийский турнир «Вызов Сибири II»
IPL Пауэрлифтинг в бинтах ДК
Красноярск/Красноярский край, 07-08 мая 2022 года</t>
  </si>
  <si>
    <t>Всероссийский турнир «Вызов Сибири II»
IPL Пауэрлифтинг в бинтах
Красноярск/Красноярский край, 07-08 мая 2022 года</t>
  </si>
  <si>
    <t>Всероссийский турнир «Вызов Сибири II»
IPL Силовое двоеборье без экипировки ДК
Красноярск/Красноярский край, 07-08 мая 2022 года</t>
  </si>
  <si>
    <t>Всероссийский турнир «Вызов Сибири II»
IPL Силовое двоеборье без экипировки
Красноярск/Красноярский край, 07-08 мая 2022 года</t>
  </si>
  <si>
    <t>Всероссийский турнир «Вызов Сибири II»
IPL Жим лежа без экипировки ДК
Красноярск/Красноярский край, 07-08 мая 2022 года</t>
  </si>
  <si>
    <t>Всероссийский турнир «Вызов Сибири II»
IPL Жим лежа без экипировки
Красноярск/Красноярский край, 07-08 мая 2022 года</t>
  </si>
  <si>
    <t>Всероссийский турнир «Вызов Сибири II»
СПР Жим лежа в многопетельной софт экипировке
Красноярск/Красноярский край, 07-08 мая 2022 года</t>
  </si>
  <si>
    <t>Всероссийский турнир «Вызов Сибири II»
СПР Жим лежа в однопетельной софт экипировке
Красноярск/Красноярский край, 07-08 мая 2022 года</t>
  </si>
  <si>
    <t>Всероссийский турнир «Вызов Сибири II»
WRPF Военный жим лежа с ДК
Красноярск/Красноярский край, 07-08 мая 2022 года</t>
  </si>
  <si>
    <t>Всероссийский турнир «Вызов Сибири II»
WRPF Военный жим лежа
Красноярск/Красноярский край, 07-08 мая 2022 года</t>
  </si>
  <si>
    <t>Всероссийский турнир «Вызов Сибири II»
IPL Становая тяга без экипировки ДК
Красноярск/Красноярский край, 07-08 мая 2022 года</t>
  </si>
  <si>
    <t>Всероссийский турнир «Вызов Сибири II»
IPL Становая тяга без экипировки
Красноярск/Красноярский край, 07-08 мая 2022 года</t>
  </si>
  <si>
    <t>Всероссийский турнир «Вызов Сибири II»
СПР Строгий подъем штанги на бицепс ДК
Красноярск/Красноярский край, 07-08 мая 2022 года</t>
  </si>
  <si>
    <t xml:space="preserve">Агинское/Красноярский край </t>
  </si>
  <si>
    <t xml:space="preserve">Кызыл/Республика Тыва </t>
  </si>
  <si>
    <t>Мастера 40-44 (04.02.1982)/40</t>
  </si>
  <si>
    <t>Юниоры 20-23 (17.05.2000)/21</t>
  </si>
  <si>
    <t>Мастера 40-44 (05.04.1979)/43</t>
  </si>
  <si>
    <t>Юниорки 20-23 (25.09.1998)/23</t>
  </si>
  <si>
    <t>Юниорки 20-23 (27.08.2001)/20</t>
  </si>
  <si>
    <t>Юниоры 20-23 (30.04.2000)/22</t>
  </si>
  <si>
    <t>Мастера 60-64 (29.05.1960)/61</t>
  </si>
  <si>
    <t>Мастера 65-69 (22.03.1953)/69</t>
  </si>
  <si>
    <t>Юниоры 20-23 (15.01.2001)/21</t>
  </si>
  <si>
    <t>Мастера 40-44 (13.10.1978)/43</t>
  </si>
  <si>
    <t>Мастера 45-49 (10.05.1972)/49</t>
  </si>
  <si>
    <t>Мастера 45-49 (30.04.1976)/46</t>
  </si>
  <si>
    <t>Юниоры 20-23 (29.03.2001)/21</t>
  </si>
  <si>
    <t>Мастера 40-44 (23.08.1978)/43</t>
  </si>
  <si>
    <t>Мастера 70-74 (21.10.1951)/70</t>
  </si>
  <si>
    <t>Мастера 40-44 (10.07.1979)/42</t>
  </si>
  <si>
    <t>Мастера 50-59 (20.04.1970)/52</t>
  </si>
  <si>
    <t>Мастера 50-54 (25.11.1969)/52</t>
  </si>
  <si>
    <t>Юноши 13-19 (18.08.2004)/17</t>
  </si>
  <si>
    <t>Юноши 13-19 (29.11.2005)/16</t>
  </si>
  <si>
    <t>Мастера 40-49 (26.02.1976)/46</t>
  </si>
  <si>
    <t>Юноши 13-19 (17.12.2002)/19</t>
  </si>
  <si>
    <t>Юноши 13-19 (02.05.2004)/18</t>
  </si>
  <si>
    <t>Юноши 13-19 (28.10.2004)/17</t>
  </si>
  <si>
    <t xml:space="preserve">Юноши 13-19 </t>
  </si>
  <si>
    <t>Уулу Данияр</t>
  </si>
  <si>
    <t>Отчугаш Доржукай</t>
  </si>
  <si>
    <t>Весовая категория</t>
  </si>
  <si>
    <t xml:space="preserve">Вагай/Тюменская область </t>
  </si>
  <si>
    <t>Таежный/Красноярский край</t>
  </si>
  <si>
    <t xml:space="preserve">Новосибирск/Новосибирская область </t>
  </si>
  <si>
    <t>Светлолобово/Красноярский край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</si>
  <si>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</si>
  <si>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</si>
  <si>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</si>
  <si>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</si>
  <si>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</si>
  <si>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</si>
  <si>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</si>
  <si>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J</t>
  </si>
  <si>
    <t>M5</t>
  </si>
  <si>
    <t>M6</t>
  </si>
  <si>
    <t>M2</t>
  </si>
  <si>
    <t>M7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</si>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</sst>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73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27.5" style="5" bestFit="1" customWidth="1"/>
    <col min="22" max="16384" width="9.1640625" style="3"/>
  </cols>
  <sheetData>
    <row r="1" spans="1:21" s="2" customFormat="1" ht="29" customHeight="1">
      <c r="A1" s="52" t="s">
        <v>446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4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5"/>
      <c r="T4" s="47"/>
      <c r="U4" s="49"/>
    </row>
    <row r="5" spans="1:21" ht="16">
      <c r="A5" s="50" t="s">
        <v>82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77</v>
      </c>
      <c r="B6" s="7" t="s">
        <v>83</v>
      </c>
      <c r="C6" s="7" t="s">
        <v>84</v>
      </c>
      <c r="D6" s="7" t="s">
        <v>85</v>
      </c>
      <c r="E6" s="7" t="s">
        <v>499</v>
      </c>
      <c r="F6" s="7" t="s">
        <v>86</v>
      </c>
      <c r="G6" s="20" t="s">
        <v>87</v>
      </c>
      <c r="H6" s="21" t="s">
        <v>88</v>
      </c>
      <c r="I6" s="20" t="s">
        <v>89</v>
      </c>
      <c r="J6" s="8"/>
      <c r="K6" s="20" t="s">
        <v>90</v>
      </c>
      <c r="L6" s="20" t="s">
        <v>91</v>
      </c>
      <c r="M6" s="20" t="s">
        <v>92</v>
      </c>
      <c r="N6" s="8"/>
      <c r="O6" s="20" t="s">
        <v>87</v>
      </c>
      <c r="P6" s="20" t="s">
        <v>88</v>
      </c>
      <c r="Q6" s="20" t="s">
        <v>89</v>
      </c>
      <c r="R6" s="8"/>
      <c r="S6" s="33" t="str">
        <f>"105,0"</f>
        <v>105,0</v>
      </c>
      <c r="T6" s="8" t="str">
        <f>"156,8280"</f>
        <v>156,8280</v>
      </c>
      <c r="U6" s="30" t="s">
        <v>439</v>
      </c>
    </row>
    <row r="7" spans="1:21">
      <c r="B7" s="5" t="s">
        <v>78</v>
      </c>
    </row>
    <row r="8" spans="1:21" ht="16">
      <c r="A8" s="41" t="s">
        <v>93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81</v>
      </c>
      <c r="B9" s="7" t="s">
        <v>94</v>
      </c>
      <c r="C9" s="7" t="s">
        <v>95</v>
      </c>
      <c r="D9" s="7" t="s">
        <v>96</v>
      </c>
      <c r="E9" s="7" t="s">
        <v>500</v>
      </c>
      <c r="F9" s="7" t="s">
        <v>14</v>
      </c>
      <c r="G9" s="20" t="s">
        <v>97</v>
      </c>
      <c r="H9" s="20" t="s">
        <v>98</v>
      </c>
      <c r="I9" s="20" t="s">
        <v>99</v>
      </c>
      <c r="J9" s="8"/>
      <c r="K9" s="21" t="s">
        <v>100</v>
      </c>
      <c r="L9" s="21" t="s">
        <v>100</v>
      </c>
      <c r="M9" s="21" t="s">
        <v>100</v>
      </c>
      <c r="N9" s="8"/>
      <c r="O9" s="21"/>
      <c r="P9" s="8"/>
      <c r="Q9" s="8"/>
      <c r="R9" s="8"/>
      <c r="S9" s="33">
        <v>0</v>
      </c>
      <c r="T9" s="8" t="str">
        <f>"0,0000"</f>
        <v>0,0000</v>
      </c>
      <c r="U9" s="30" t="s">
        <v>421</v>
      </c>
    </row>
    <row r="10" spans="1:21">
      <c r="B10" s="5" t="s">
        <v>78</v>
      </c>
    </row>
    <row r="11" spans="1:21" ht="16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1">
      <c r="A12" s="10" t="s">
        <v>77</v>
      </c>
      <c r="B12" s="9" t="s">
        <v>103</v>
      </c>
      <c r="C12" s="9" t="s">
        <v>104</v>
      </c>
      <c r="D12" s="9" t="s">
        <v>105</v>
      </c>
      <c r="E12" s="9" t="s">
        <v>500</v>
      </c>
      <c r="F12" s="9" t="s">
        <v>26</v>
      </c>
      <c r="G12" s="22" t="s">
        <v>17</v>
      </c>
      <c r="H12" s="22" t="s">
        <v>18</v>
      </c>
      <c r="I12" s="22" t="s">
        <v>19</v>
      </c>
      <c r="J12" s="10"/>
      <c r="K12" s="22" t="s">
        <v>98</v>
      </c>
      <c r="L12" s="22" t="s">
        <v>99</v>
      </c>
      <c r="M12" s="22" t="s">
        <v>106</v>
      </c>
      <c r="N12" s="10"/>
      <c r="O12" s="22" t="s">
        <v>19</v>
      </c>
      <c r="P12" s="22" t="s">
        <v>107</v>
      </c>
      <c r="Q12" s="22" t="s">
        <v>48</v>
      </c>
      <c r="R12" s="10"/>
      <c r="S12" s="34" t="str">
        <f>"347,5"</f>
        <v>347,5</v>
      </c>
      <c r="T12" s="10" t="str">
        <f>"362,5120"</f>
        <v>362,5120</v>
      </c>
      <c r="U12" s="28" t="s">
        <v>424</v>
      </c>
    </row>
    <row r="13" spans="1:21">
      <c r="A13" s="12" t="s">
        <v>79</v>
      </c>
      <c r="B13" s="11" t="s">
        <v>108</v>
      </c>
      <c r="C13" s="11" t="s">
        <v>109</v>
      </c>
      <c r="D13" s="11" t="s">
        <v>110</v>
      </c>
      <c r="E13" s="11" t="s">
        <v>500</v>
      </c>
      <c r="F13" s="11" t="s">
        <v>14</v>
      </c>
      <c r="G13" s="24" t="s">
        <v>111</v>
      </c>
      <c r="H13" s="25" t="s">
        <v>101</v>
      </c>
      <c r="I13" s="24" t="s">
        <v>101</v>
      </c>
      <c r="J13" s="12"/>
      <c r="K13" s="24" t="s">
        <v>112</v>
      </c>
      <c r="L13" s="25" t="s">
        <v>113</v>
      </c>
      <c r="M13" s="25" t="s">
        <v>113</v>
      </c>
      <c r="N13" s="12"/>
      <c r="O13" s="24" t="s">
        <v>114</v>
      </c>
      <c r="P13" s="24" t="s">
        <v>115</v>
      </c>
      <c r="Q13" s="24" t="s">
        <v>116</v>
      </c>
      <c r="R13" s="12"/>
      <c r="S13" s="35" t="str">
        <f>"280,0"</f>
        <v>280,0</v>
      </c>
      <c r="T13" s="12" t="str">
        <f>"290,7800"</f>
        <v>290,7800</v>
      </c>
      <c r="U13" s="31" t="s">
        <v>428</v>
      </c>
    </row>
    <row r="14" spans="1:21">
      <c r="A14" s="14" t="s">
        <v>77</v>
      </c>
      <c r="B14" s="13" t="s">
        <v>117</v>
      </c>
      <c r="C14" s="13" t="s">
        <v>463</v>
      </c>
      <c r="D14" s="13" t="s">
        <v>118</v>
      </c>
      <c r="E14" s="13" t="s">
        <v>501</v>
      </c>
      <c r="F14" s="13" t="s">
        <v>26</v>
      </c>
      <c r="G14" s="26" t="s">
        <v>119</v>
      </c>
      <c r="H14" s="27" t="s">
        <v>120</v>
      </c>
      <c r="I14" s="27" t="s">
        <v>120</v>
      </c>
      <c r="J14" s="14"/>
      <c r="K14" s="26" t="s">
        <v>112</v>
      </c>
      <c r="L14" s="26" t="s">
        <v>121</v>
      </c>
      <c r="M14" s="27" t="s">
        <v>122</v>
      </c>
      <c r="N14" s="14"/>
      <c r="O14" s="26" t="s">
        <v>19</v>
      </c>
      <c r="P14" s="26" t="s">
        <v>107</v>
      </c>
      <c r="Q14" s="26" t="s">
        <v>48</v>
      </c>
      <c r="R14" s="14"/>
      <c r="S14" s="36" t="str">
        <f>"330,0"</f>
        <v>330,0</v>
      </c>
      <c r="T14" s="14" t="str">
        <f>"337,5240"</f>
        <v>337,5240</v>
      </c>
      <c r="U14" s="29" t="s">
        <v>424</v>
      </c>
    </row>
    <row r="15" spans="1:21">
      <c r="B15" s="5" t="s">
        <v>78</v>
      </c>
    </row>
    <row r="16" spans="1:21" ht="16">
      <c r="A16" s="41" t="s">
        <v>123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21">
      <c r="A17" s="8" t="s">
        <v>77</v>
      </c>
      <c r="B17" s="30" t="s">
        <v>438</v>
      </c>
      <c r="C17" s="7" t="s">
        <v>124</v>
      </c>
      <c r="D17" s="7" t="s">
        <v>125</v>
      </c>
      <c r="E17" s="7" t="s">
        <v>499</v>
      </c>
      <c r="F17" s="7" t="s">
        <v>26</v>
      </c>
      <c r="G17" s="20" t="s">
        <v>112</v>
      </c>
      <c r="H17" s="20" t="s">
        <v>126</v>
      </c>
      <c r="I17" s="20" t="s">
        <v>98</v>
      </c>
      <c r="J17" s="8"/>
      <c r="K17" s="21" t="s">
        <v>100</v>
      </c>
      <c r="L17" s="21" t="s">
        <v>100</v>
      </c>
      <c r="M17" s="20" t="s">
        <v>100</v>
      </c>
      <c r="N17" s="8"/>
      <c r="O17" s="20" t="s">
        <v>98</v>
      </c>
      <c r="P17" s="20" t="s">
        <v>127</v>
      </c>
      <c r="Q17" s="20" t="s">
        <v>128</v>
      </c>
      <c r="R17" s="8"/>
      <c r="S17" s="33" t="str">
        <f>"225,0"</f>
        <v>225,0</v>
      </c>
      <c r="T17" s="8" t="str">
        <f>"222,3225"</f>
        <v>222,3225</v>
      </c>
      <c r="U17" s="30" t="s">
        <v>424</v>
      </c>
    </row>
    <row r="18" spans="1:21">
      <c r="B18" s="5" t="s">
        <v>78</v>
      </c>
    </row>
    <row r="19" spans="1:21" ht="16">
      <c r="A19" s="41" t="s">
        <v>129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21">
      <c r="A20" s="8" t="s">
        <v>77</v>
      </c>
      <c r="B20" s="7" t="s">
        <v>130</v>
      </c>
      <c r="C20" s="7" t="s">
        <v>131</v>
      </c>
      <c r="D20" s="7" t="s">
        <v>132</v>
      </c>
      <c r="E20" s="7" t="s">
        <v>499</v>
      </c>
      <c r="F20" s="7" t="s">
        <v>26</v>
      </c>
      <c r="G20" s="20" t="s">
        <v>126</v>
      </c>
      <c r="H20" s="21" t="s">
        <v>97</v>
      </c>
      <c r="I20" s="20" t="s">
        <v>98</v>
      </c>
      <c r="J20" s="8"/>
      <c r="K20" s="20" t="s">
        <v>89</v>
      </c>
      <c r="L20" s="20" t="s">
        <v>100</v>
      </c>
      <c r="M20" s="21" t="s">
        <v>133</v>
      </c>
      <c r="N20" s="8"/>
      <c r="O20" s="20" t="s">
        <v>99</v>
      </c>
      <c r="P20" s="20" t="s">
        <v>111</v>
      </c>
      <c r="Q20" s="20" t="s">
        <v>128</v>
      </c>
      <c r="R20" s="8"/>
      <c r="S20" s="33" t="str">
        <f>"225,0"</f>
        <v>225,0</v>
      </c>
      <c r="T20" s="8" t="str">
        <f>"195,8175"</f>
        <v>195,8175</v>
      </c>
      <c r="U20" s="30" t="s">
        <v>424</v>
      </c>
    </row>
    <row r="21" spans="1:21">
      <c r="B21" s="5" t="s">
        <v>78</v>
      </c>
    </row>
    <row r="22" spans="1:21" ht="16">
      <c r="A22" s="41" t="s">
        <v>123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21">
      <c r="A23" s="8" t="s">
        <v>77</v>
      </c>
      <c r="B23" s="7" t="s">
        <v>134</v>
      </c>
      <c r="C23" s="7" t="s">
        <v>135</v>
      </c>
      <c r="D23" s="7" t="s">
        <v>136</v>
      </c>
      <c r="E23" s="7" t="s">
        <v>499</v>
      </c>
      <c r="F23" s="7" t="s">
        <v>26</v>
      </c>
      <c r="G23" s="20" t="s">
        <v>107</v>
      </c>
      <c r="H23" s="20" t="s">
        <v>137</v>
      </c>
      <c r="I23" s="20" t="s">
        <v>48</v>
      </c>
      <c r="J23" s="8"/>
      <c r="K23" s="20" t="s">
        <v>111</v>
      </c>
      <c r="L23" s="20" t="s">
        <v>128</v>
      </c>
      <c r="M23" s="21" t="s">
        <v>101</v>
      </c>
      <c r="N23" s="8"/>
      <c r="O23" s="20" t="s">
        <v>40</v>
      </c>
      <c r="P23" s="20" t="s">
        <v>27</v>
      </c>
      <c r="Q23" s="20" t="s">
        <v>20</v>
      </c>
      <c r="R23" s="8"/>
      <c r="S23" s="33" t="str">
        <f>"440,0"</f>
        <v>440,0</v>
      </c>
      <c r="T23" s="8" t="str">
        <f>"314,4240"</f>
        <v>314,4240</v>
      </c>
      <c r="U23" s="30" t="s">
        <v>440</v>
      </c>
    </row>
    <row r="24" spans="1:21">
      <c r="B24" s="5" t="s">
        <v>78</v>
      </c>
    </row>
    <row r="25" spans="1:21" ht="16">
      <c r="A25" s="41" t="s">
        <v>138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1">
      <c r="A26" s="10" t="s">
        <v>77</v>
      </c>
      <c r="B26" s="9" t="s">
        <v>139</v>
      </c>
      <c r="C26" s="9" t="s">
        <v>140</v>
      </c>
      <c r="D26" s="9" t="s">
        <v>141</v>
      </c>
      <c r="E26" s="9" t="s">
        <v>500</v>
      </c>
      <c r="F26" s="9" t="s">
        <v>14</v>
      </c>
      <c r="G26" s="22" t="s">
        <v>59</v>
      </c>
      <c r="H26" s="23" t="s">
        <v>16</v>
      </c>
      <c r="I26" s="23" t="s">
        <v>16</v>
      </c>
      <c r="J26" s="10"/>
      <c r="K26" s="22" t="s">
        <v>48</v>
      </c>
      <c r="L26" s="22" t="s">
        <v>142</v>
      </c>
      <c r="M26" s="22" t="s">
        <v>49</v>
      </c>
      <c r="N26" s="10"/>
      <c r="O26" s="22" t="s">
        <v>28</v>
      </c>
      <c r="P26" s="22" t="s">
        <v>143</v>
      </c>
      <c r="Q26" s="22" t="s">
        <v>144</v>
      </c>
      <c r="R26" s="10"/>
      <c r="S26" s="34" t="str">
        <f>"547,5"</f>
        <v>547,5</v>
      </c>
      <c r="T26" s="10" t="str">
        <f>"368,6865"</f>
        <v>368,6865</v>
      </c>
      <c r="U26" s="28" t="s">
        <v>441</v>
      </c>
    </row>
    <row r="27" spans="1:21">
      <c r="A27" s="14" t="s">
        <v>79</v>
      </c>
      <c r="B27" s="13" t="s">
        <v>488</v>
      </c>
      <c r="C27" s="13" t="s">
        <v>145</v>
      </c>
      <c r="D27" s="13" t="s">
        <v>146</v>
      </c>
      <c r="E27" s="13" t="s">
        <v>500</v>
      </c>
      <c r="F27" s="13" t="s">
        <v>14</v>
      </c>
      <c r="G27" s="27" t="s">
        <v>19</v>
      </c>
      <c r="H27" s="26" t="s">
        <v>19</v>
      </c>
      <c r="I27" s="27" t="s">
        <v>137</v>
      </c>
      <c r="J27" s="14"/>
      <c r="K27" s="27" t="s">
        <v>98</v>
      </c>
      <c r="L27" s="27" t="s">
        <v>98</v>
      </c>
      <c r="M27" s="26" t="s">
        <v>99</v>
      </c>
      <c r="N27" s="14"/>
      <c r="O27" s="26" t="s">
        <v>58</v>
      </c>
      <c r="P27" s="26" t="s">
        <v>40</v>
      </c>
      <c r="Q27" s="26" t="s">
        <v>27</v>
      </c>
      <c r="R27" s="14"/>
      <c r="S27" s="36" t="str">
        <f>"395,0"</f>
        <v>395,0</v>
      </c>
      <c r="T27" s="14" t="str">
        <f>"267,5730"</f>
        <v>267,5730</v>
      </c>
      <c r="U27" s="29" t="s">
        <v>423</v>
      </c>
    </row>
    <row r="28" spans="1:21">
      <c r="B28" s="5" t="s">
        <v>78</v>
      </c>
    </row>
    <row r="29" spans="1:21" ht="16">
      <c r="A29" s="41" t="s">
        <v>10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>
      <c r="A30" s="10" t="s">
        <v>77</v>
      </c>
      <c r="B30" s="9" t="s">
        <v>489</v>
      </c>
      <c r="C30" s="9" t="s">
        <v>147</v>
      </c>
      <c r="D30" s="9" t="s">
        <v>148</v>
      </c>
      <c r="E30" s="9" t="s">
        <v>500</v>
      </c>
      <c r="F30" s="9" t="s">
        <v>462</v>
      </c>
      <c r="G30" s="22" t="s">
        <v>40</v>
      </c>
      <c r="H30" s="22" t="s">
        <v>149</v>
      </c>
      <c r="I30" s="22" t="s">
        <v>150</v>
      </c>
      <c r="J30" s="10"/>
      <c r="K30" s="22" t="s">
        <v>48</v>
      </c>
      <c r="L30" s="22" t="s">
        <v>142</v>
      </c>
      <c r="M30" s="22" t="s">
        <v>151</v>
      </c>
      <c r="N30" s="10"/>
      <c r="O30" s="22" t="s">
        <v>144</v>
      </c>
      <c r="P30" s="22" t="s">
        <v>152</v>
      </c>
      <c r="Q30" s="23" t="s">
        <v>31</v>
      </c>
      <c r="R30" s="10"/>
      <c r="S30" s="34" t="str">
        <f>"582,5"</f>
        <v>582,5</v>
      </c>
      <c r="T30" s="10" t="str">
        <f>"371,8680"</f>
        <v>371,8680</v>
      </c>
      <c r="U30" s="9"/>
    </row>
    <row r="31" spans="1:21">
      <c r="A31" s="14" t="s">
        <v>79</v>
      </c>
      <c r="B31" s="13" t="s">
        <v>153</v>
      </c>
      <c r="C31" s="13" t="s">
        <v>154</v>
      </c>
      <c r="D31" s="13" t="s">
        <v>155</v>
      </c>
      <c r="E31" s="13" t="s">
        <v>500</v>
      </c>
      <c r="F31" s="13" t="s">
        <v>14</v>
      </c>
      <c r="G31" s="26" t="s">
        <v>49</v>
      </c>
      <c r="H31" s="26" t="s">
        <v>57</v>
      </c>
      <c r="I31" s="26" t="s">
        <v>58</v>
      </c>
      <c r="J31" s="14"/>
      <c r="K31" s="27" t="s">
        <v>120</v>
      </c>
      <c r="L31" s="26" t="s">
        <v>120</v>
      </c>
      <c r="M31" s="26" t="s">
        <v>48</v>
      </c>
      <c r="N31" s="14"/>
      <c r="O31" s="26" t="s">
        <v>58</v>
      </c>
      <c r="P31" s="26" t="s">
        <v>156</v>
      </c>
      <c r="Q31" s="26" t="s">
        <v>157</v>
      </c>
      <c r="R31" s="14"/>
      <c r="S31" s="36" t="str">
        <f>"512,5"</f>
        <v>512,5</v>
      </c>
      <c r="T31" s="14" t="str">
        <f>"334,7650"</f>
        <v>334,7650</v>
      </c>
      <c r="U31" s="13"/>
    </row>
    <row r="32" spans="1:21">
      <c r="B32" s="5" t="s">
        <v>78</v>
      </c>
    </row>
    <row r="33" spans="1:21" ht="16">
      <c r="A33" s="41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>
      <c r="A34" s="8" t="s">
        <v>77</v>
      </c>
      <c r="B34" s="7" t="s">
        <v>158</v>
      </c>
      <c r="C34" s="7" t="s">
        <v>159</v>
      </c>
      <c r="D34" s="7" t="s">
        <v>160</v>
      </c>
      <c r="E34" s="7" t="s">
        <v>499</v>
      </c>
      <c r="F34" s="7" t="s">
        <v>461</v>
      </c>
      <c r="G34" s="20" t="s">
        <v>19</v>
      </c>
      <c r="H34" s="20" t="s">
        <v>137</v>
      </c>
      <c r="I34" s="21" t="s">
        <v>49</v>
      </c>
      <c r="J34" s="8"/>
      <c r="K34" s="21" t="s">
        <v>128</v>
      </c>
      <c r="L34" s="21" t="s">
        <v>128</v>
      </c>
      <c r="M34" s="20" t="s">
        <v>128</v>
      </c>
      <c r="N34" s="8"/>
      <c r="O34" s="20" t="s">
        <v>15</v>
      </c>
      <c r="P34" s="21" t="s">
        <v>16</v>
      </c>
      <c r="Q34" s="21" t="s">
        <v>16</v>
      </c>
      <c r="R34" s="8"/>
      <c r="S34" s="33" t="str">
        <f>"410,0"</f>
        <v>410,0</v>
      </c>
      <c r="T34" s="8" t="str">
        <f>"248,9110"</f>
        <v>248,9110</v>
      </c>
      <c r="U34" s="30" t="s">
        <v>442</v>
      </c>
    </row>
    <row r="35" spans="1:21">
      <c r="B35" s="5" t="s">
        <v>78</v>
      </c>
    </row>
    <row r="36" spans="1:21">
      <c r="B36" s="5" t="s">
        <v>78</v>
      </c>
    </row>
    <row r="37" spans="1:21">
      <c r="B37" s="5" t="s">
        <v>78</v>
      </c>
    </row>
    <row r="38" spans="1:21">
      <c r="B38" s="5" t="s">
        <v>78</v>
      </c>
    </row>
    <row r="39" spans="1:21">
      <c r="B39" s="5" t="s">
        <v>78</v>
      </c>
    </row>
    <row r="40" spans="1:21">
      <c r="B40" s="5" t="s">
        <v>78</v>
      </c>
    </row>
    <row r="41" spans="1:21">
      <c r="B41" s="5" t="s">
        <v>78</v>
      </c>
    </row>
    <row r="42" spans="1:21">
      <c r="B42" s="5" t="s">
        <v>78</v>
      </c>
    </row>
    <row r="43" spans="1:21">
      <c r="B43" s="5" t="s">
        <v>78</v>
      </c>
    </row>
    <row r="44" spans="1:21" ht="18">
      <c r="B44" s="5" t="s">
        <v>78</v>
      </c>
      <c r="C44" s="15"/>
      <c r="D44" s="15"/>
    </row>
    <row r="45" spans="1:21" ht="16">
      <c r="B45" s="5" t="s">
        <v>78</v>
      </c>
      <c r="C45" s="16"/>
      <c r="D45" s="16"/>
    </row>
    <row r="46" spans="1:21" ht="14">
      <c r="B46" s="5" t="s">
        <v>78</v>
      </c>
      <c r="C46" s="17"/>
      <c r="D46" s="18"/>
    </row>
    <row r="47" spans="1:21" ht="14">
      <c r="B47" s="5" t="s">
        <v>78</v>
      </c>
      <c r="C47" s="1"/>
      <c r="D47" s="1"/>
      <c r="E47" s="1"/>
      <c r="F47" s="1"/>
    </row>
    <row r="48" spans="1:21">
      <c r="B48" s="5" t="s">
        <v>78</v>
      </c>
      <c r="E48" s="6"/>
      <c r="F48" s="6"/>
    </row>
    <row r="49" spans="2:6">
      <c r="B49" s="5" t="s">
        <v>78</v>
      </c>
      <c r="E49" s="6"/>
      <c r="F49" s="6"/>
    </row>
    <row r="50" spans="2:6">
      <c r="B50" s="5" t="s">
        <v>78</v>
      </c>
    </row>
    <row r="51" spans="2:6" ht="14">
      <c r="B51" s="5" t="s">
        <v>78</v>
      </c>
      <c r="C51" s="17"/>
      <c r="D51" s="18"/>
    </row>
    <row r="52" spans="2:6" ht="14">
      <c r="B52" s="5" t="s">
        <v>78</v>
      </c>
      <c r="C52" s="1"/>
      <c r="D52" s="1"/>
      <c r="E52" s="1"/>
      <c r="F52" s="1"/>
    </row>
    <row r="53" spans="2:6">
      <c r="B53" s="5" t="s">
        <v>78</v>
      </c>
      <c r="E53" s="6"/>
      <c r="F53" s="6"/>
    </row>
    <row r="54" spans="2:6">
      <c r="B54" s="5" t="s">
        <v>78</v>
      </c>
      <c r="E54" s="6"/>
      <c r="F54" s="6"/>
    </row>
    <row r="55" spans="2:6">
      <c r="B55" s="5" t="s">
        <v>78</v>
      </c>
    </row>
    <row r="56" spans="2:6" ht="14">
      <c r="B56" s="5" t="s">
        <v>78</v>
      </c>
      <c r="C56" s="17"/>
      <c r="D56" s="18"/>
    </row>
    <row r="57" spans="2:6" ht="14">
      <c r="B57" s="5" t="s">
        <v>78</v>
      </c>
      <c r="C57" s="1"/>
      <c r="D57" s="1"/>
      <c r="E57" s="1"/>
      <c r="F57" s="1"/>
    </row>
    <row r="58" spans="2:6">
      <c r="B58" s="5" t="s">
        <v>78</v>
      </c>
      <c r="E58" s="6"/>
      <c r="F58" s="6"/>
    </row>
    <row r="59" spans="2:6">
      <c r="B59" s="5" t="s">
        <v>78</v>
      </c>
    </row>
    <row r="60" spans="2:6">
      <c r="B60" s="5" t="s">
        <v>78</v>
      </c>
    </row>
    <row r="61" spans="2:6" ht="16">
      <c r="B61" s="5" t="s">
        <v>78</v>
      </c>
      <c r="C61" s="16"/>
      <c r="D61" s="16"/>
    </row>
    <row r="62" spans="2:6" ht="14">
      <c r="B62" s="5" t="s">
        <v>78</v>
      </c>
      <c r="C62" s="17"/>
      <c r="D62" s="18"/>
    </row>
    <row r="63" spans="2:6" ht="14">
      <c r="B63" s="5" t="s">
        <v>78</v>
      </c>
      <c r="C63" s="1"/>
      <c r="D63" s="1"/>
      <c r="E63" s="1"/>
      <c r="F63" s="1"/>
    </row>
    <row r="64" spans="2:6">
      <c r="B64" s="5" t="s">
        <v>78</v>
      </c>
      <c r="E64" s="6"/>
      <c r="F64" s="6"/>
    </row>
    <row r="65" spans="2:6">
      <c r="B65" s="5" t="s">
        <v>78</v>
      </c>
      <c r="E65" s="6"/>
      <c r="F65" s="6"/>
    </row>
    <row r="66" spans="2:6">
      <c r="B66" s="5" t="s">
        <v>78</v>
      </c>
      <c r="E66" s="6"/>
      <c r="F66" s="6"/>
    </row>
    <row r="67" spans="2:6">
      <c r="B67" s="5" t="s">
        <v>78</v>
      </c>
    </row>
    <row r="68" spans="2:6" ht="14">
      <c r="B68" s="5" t="s">
        <v>78</v>
      </c>
      <c r="C68" s="17"/>
      <c r="D68" s="18"/>
    </row>
    <row r="69" spans="2:6" ht="14">
      <c r="B69" s="5" t="s">
        <v>78</v>
      </c>
      <c r="C69" s="1"/>
      <c r="D69" s="1"/>
      <c r="E69" s="1"/>
      <c r="F69" s="1"/>
    </row>
    <row r="70" spans="2:6">
      <c r="B70" s="5" t="s">
        <v>78</v>
      </c>
      <c r="E70" s="6"/>
      <c r="F70" s="6"/>
    </row>
    <row r="71" spans="2:6">
      <c r="B71" s="5" t="s">
        <v>78</v>
      </c>
      <c r="E71" s="6"/>
      <c r="F71" s="6"/>
    </row>
    <row r="72" spans="2:6">
      <c r="B72" s="5" t="s">
        <v>78</v>
      </c>
      <c r="E72" s="6"/>
      <c r="F72" s="6"/>
    </row>
    <row r="73" spans="2:6">
      <c r="B73" s="5" t="s">
        <v>78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9:R29"/>
    <mergeCell ref="A33:R33"/>
    <mergeCell ref="B3:B4"/>
    <mergeCell ref="A8:R8"/>
    <mergeCell ref="A11:R11"/>
    <mergeCell ref="A16:R16"/>
    <mergeCell ref="A19:R19"/>
    <mergeCell ref="A22:R22"/>
    <mergeCell ref="A25:R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5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52" t="s">
        <v>455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4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5"/>
      <c r="L4" s="47"/>
      <c r="M4" s="49"/>
    </row>
    <row r="5" spans="1:13" ht="16">
      <c r="A5" s="50" t="s">
        <v>51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77</v>
      </c>
      <c r="B6" s="7" t="s">
        <v>400</v>
      </c>
      <c r="C6" s="7" t="s">
        <v>401</v>
      </c>
      <c r="D6" s="7" t="s">
        <v>402</v>
      </c>
      <c r="E6" s="7" t="s">
        <v>500</v>
      </c>
      <c r="F6" s="7" t="s">
        <v>14</v>
      </c>
      <c r="G6" s="20" t="s">
        <v>38</v>
      </c>
      <c r="H6" s="21" t="s">
        <v>165</v>
      </c>
      <c r="I6" s="20" t="s">
        <v>174</v>
      </c>
      <c r="J6" s="8"/>
      <c r="K6" s="33" t="str">
        <f>"290,0"</f>
        <v>290,0</v>
      </c>
      <c r="L6" s="8" t="str">
        <f>"163,1975"</f>
        <v>163,1975</v>
      </c>
      <c r="M6" s="7" t="s">
        <v>355</v>
      </c>
    </row>
    <row r="7" spans="1:13">
      <c r="B7" s="5" t="s">
        <v>78</v>
      </c>
    </row>
    <row r="8" spans="1:13" ht="16">
      <c r="A8" s="41" t="s">
        <v>62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10" t="s">
        <v>81</v>
      </c>
      <c r="B9" s="9" t="s">
        <v>403</v>
      </c>
      <c r="C9" s="9" t="s">
        <v>404</v>
      </c>
      <c r="D9" s="9" t="s">
        <v>405</v>
      </c>
      <c r="E9" s="9" t="s">
        <v>500</v>
      </c>
      <c r="F9" s="9" t="s">
        <v>406</v>
      </c>
      <c r="G9" s="23" t="s">
        <v>175</v>
      </c>
      <c r="H9" s="10"/>
      <c r="I9" s="10"/>
      <c r="J9" s="10"/>
      <c r="K9" s="34">
        <v>0</v>
      </c>
      <c r="L9" s="10" t="str">
        <f>"0,0000"</f>
        <v>0,0000</v>
      </c>
      <c r="M9" s="28" t="s">
        <v>444</v>
      </c>
    </row>
    <row r="10" spans="1:13">
      <c r="A10" s="14" t="s">
        <v>81</v>
      </c>
      <c r="B10" s="13" t="s">
        <v>403</v>
      </c>
      <c r="C10" s="13" t="s">
        <v>479</v>
      </c>
      <c r="D10" s="13" t="s">
        <v>405</v>
      </c>
      <c r="E10" s="13" t="s">
        <v>505</v>
      </c>
      <c r="F10" s="13" t="s">
        <v>406</v>
      </c>
      <c r="G10" s="27" t="s">
        <v>175</v>
      </c>
      <c r="H10" s="14"/>
      <c r="I10" s="14"/>
      <c r="J10" s="14"/>
      <c r="K10" s="36">
        <v>0</v>
      </c>
      <c r="L10" s="14" t="str">
        <f>"0,0000"</f>
        <v>0,0000</v>
      </c>
      <c r="M10" s="29" t="s">
        <v>444</v>
      </c>
    </row>
    <row r="11" spans="1:13">
      <c r="B11" s="5" t="s">
        <v>78</v>
      </c>
    </row>
    <row r="12" spans="1:13">
      <c r="B12" s="5" t="s">
        <v>78</v>
      </c>
    </row>
    <row r="13" spans="1:13">
      <c r="B13" s="5" t="s">
        <v>78</v>
      </c>
    </row>
    <row r="14" spans="1:13">
      <c r="B14" s="5" t="s">
        <v>78</v>
      </c>
    </row>
    <row r="15" spans="1:13">
      <c r="B15" s="5" t="s">
        <v>78</v>
      </c>
    </row>
    <row r="16" spans="1:13">
      <c r="B16" s="5" t="s">
        <v>78</v>
      </c>
    </row>
    <row r="17" spans="2:6">
      <c r="B17" s="5" t="s">
        <v>78</v>
      </c>
    </row>
    <row r="18" spans="2:6">
      <c r="B18" s="5" t="s">
        <v>78</v>
      </c>
    </row>
    <row r="19" spans="2:6">
      <c r="B19" s="5" t="s">
        <v>78</v>
      </c>
    </row>
    <row r="20" spans="2:6" ht="18">
      <c r="B20" s="5" t="s">
        <v>78</v>
      </c>
      <c r="C20" s="15"/>
      <c r="D20" s="15"/>
    </row>
    <row r="21" spans="2:6" ht="16">
      <c r="B21" s="5" t="s">
        <v>78</v>
      </c>
      <c r="C21" s="16"/>
      <c r="D21" s="16"/>
    </row>
    <row r="22" spans="2:6" ht="14">
      <c r="B22" s="5" t="s">
        <v>78</v>
      </c>
      <c r="C22" s="17"/>
      <c r="D22" s="18"/>
    </row>
    <row r="23" spans="2:6" ht="14">
      <c r="B23" s="5" t="s">
        <v>78</v>
      </c>
      <c r="C23" s="1"/>
      <c r="D23" s="1"/>
      <c r="E23" s="1"/>
      <c r="F23" s="1"/>
    </row>
    <row r="24" spans="2:6">
      <c r="B24" s="5" t="s">
        <v>78</v>
      </c>
      <c r="E24" s="6"/>
      <c r="F24" s="6"/>
    </row>
    <row r="25" spans="2:6">
      <c r="B25" s="5" t="s">
        <v>78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2" t="s">
        <v>456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6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138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77</v>
      </c>
      <c r="B6" s="7" t="s">
        <v>386</v>
      </c>
      <c r="C6" s="7" t="s">
        <v>387</v>
      </c>
      <c r="D6" s="7" t="s">
        <v>388</v>
      </c>
      <c r="E6" s="7" t="s">
        <v>500</v>
      </c>
      <c r="F6" s="7" t="s">
        <v>389</v>
      </c>
      <c r="G6" s="20" t="s">
        <v>128</v>
      </c>
      <c r="H6" s="20" t="s">
        <v>17</v>
      </c>
      <c r="I6" s="21" t="s">
        <v>19</v>
      </c>
      <c r="J6" s="8"/>
      <c r="K6" s="8" t="str">
        <f>"110,0"</f>
        <v>110,0</v>
      </c>
      <c r="L6" s="8" t="str">
        <f>"75,0970"</f>
        <v>75,0970</v>
      </c>
      <c r="M6" s="7"/>
    </row>
    <row r="7" spans="1:13">
      <c r="B7" s="5" t="s">
        <v>78</v>
      </c>
    </row>
    <row r="8" spans="1:13" ht="16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10" t="s">
        <v>77</v>
      </c>
      <c r="B9" s="9" t="s">
        <v>412</v>
      </c>
      <c r="C9" s="9" t="s">
        <v>413</v>
      </c>
      <c r="D9" s="9" t="s">
        <v>414</v>
      </c>
      <c r="E9" s="9" t="s">
        <v>502</v>
      </c>
      <c r="F9" s="9" t="s">
        <v>14</v>
      </c>
      <c r="G9" s="22" t="s">
        <v>137</v>
      </c>
      <c r="H9" s="23" t="s">
        <v>342</v>
      </c>
      <c r="I9" s="23" t="s">
        <v>342</v>
      </c>
      <c r="J9" s="10"/>
      <c r="K9" s="10" t="str">
        <f>"135,0"</f>
        <v>135,0</v>
      </c>
      <c r="L9" s="10" t="str">
        <f>"86,6835"</f>
        <v>86,6835</v>
      </c>
      <c r="M9" s="28" t="s">
        <v>445</v>
      </c>
    </row>
    <row r="10" spans="1:13">
      <c r="A10" s="14" t="s">
        <v>77</v>
      </c>
      <c r="B10" s="13" t="s">
        <v>412</v>
      </c>
      <c r="C10" s="13" t="s">
        <v>415</v>
      </c>
      <c r="D10" s="13" t="s">
        <v>414</v>
      </c>
      <c r="E10" s="13" t="s">
        <v>500</v>
      </c>
      <c r="F10" s="13" t="s">
        <v>14</v>
      </c>
      <c r="G10" s="26" t="s">
        <v>137</v>
      </c>
      <c r="H10" s="27" t="s">
        <v>342</v>
      </c>
      <c r="I10" s="27" t="s">
        <v>342</v>
      </c>
      <c r="J10" s="14"/>
      <c r="K10" s="14" t="str">
        <f>"135,0"</f>
        <v>135,0</v>
      </c>
      <c r="L10" s="14" t="str">
        <f>"86,6835"</f>
        <v>86,6835</v>
      </c>
      <c r="M10" s="29" t="s">
        <v>445</v>
      </c>
    </row>
    <row r="11" spans="1:13">
      <c r="B11" s="5" t="s">
        <v>78</v>
      </c>
    </row>
    <row r="12" spans="1:13">
      <c r="B12" s="5" t="s">
        <v>78</v>
      </c>
    </row>
    <row r="13" spans="1:13">
      <c r="B13" s="5" t="s">
        <v>78</v>
      </c>
    </row>
    <row r="14" spans="1:13">
      <c r="B14" s="5" t="s">
        <v>78</v>
      </c>
    </row>
    <row r="15" spans="1:13">
      <c r="B15" s="5" t="s">
        <v>78</v>
      </c>
    </row>
    <row r="16" spans="1:13">
      <c r="B16" s="5" t="s">
        <v>78</v>
      </c>
    </row>
    <row r="17" spans="2:6">
      <c r="B17" s="5" t="s">
        <v>78</v>
      </c>
    </row>
    <row r="18" spans="2:6">
      <c r="B18" s="5" t="s">
        <v>78</v>
      </c>
    </row>
    <row r="19" spans="2:6">
      <c r="B19" s="5" t="s">
        <v>78</v>
      </c>
    </row>
    <row r="20" spans="2:6" ht="18">
      <c r="B20" s="5" t="s">
        <v>78</v>
      </c>
      <c r="C20" s="15"/>
      <c r="D20" s="15"/>
    </row>
    <row r="21" spans="2:6" ht="16">
      <c r="B21" s="5" t="s">
        <v>78</v>
      </c>
      <c r="C21" s="16"/>
      <c r="D21" s="16"/>
    </row>
    <row r="22" spans="2:6" ht="14">
      <c r="B22" s="5" t="s">
        <v>78</v>
      </c>
      <c r="C22" s="17"/>
      <c r="D22" s="18"/>
    </row>
    <row r="23" spans="2:6" ht="14">
      <c r="B23" s="5" t="s">
        <v>78</v>
      </c>
      <c r="C23" s="1"/>
      <c r="D23" s="1"/>
      <c r="E23" s="1"/>
      <c r="F23" s="1"/>
    </row>
    <row r="24" spans="2:6">
      <c r="B24" s="5" t="s">
        <v>78</v>
      </c>
      <c r="E24" s="6"/>
      <c r="F24" s="6"/>
    </row>
    <row r="25" spans="2:6">
      <c r="B25" s="5" t="s">
        <v>78</v>
      </c>
    </row>
    <row r="26" spans="2:6" ht="14">
      <c r="B26" s="5" t="s">
        <v>78</v>
      </c>
      <c r="C26" s="17"/>
      <c r="D26" s="18"/>
    </row>
    <row r="27" spans="2:6" ht="14">
      <c r="B27" s="5" t="s">
        <v>78</v>
      </c>
      <c r="C27" s="1"/>
      <c r="D27" s="1"/>
      <c r="E27" s="1"/>
      <c r="F27" s="1"/>
    </row>
    <row r="28" spans="2:6">
      <c r="B28" s="5" t="s">
        <v>78</v>
      </c>
      <c r="E28" s="6"/>
      <c r="F28" s="6"/>
    </row>
    <row r="29" spans="2:6">
      <c r="B29" s="5" t="s">
        <v>78</v>
      </c>
      <c r="E29" s="6"/>
      <c r="F29" s="6"/>
    </row>
    <row r="30" spans="2:6">
      <c r="B30" s="5" t="s">
        <v>78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52" t="s">
        <v>457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6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23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0" t="s">
        <v>77</v>
      </c>
      <c r="B6" s="9" t="s">
        <v>407</v>
      </c>
      <c r="C6" s="9" t="s">
        <v>408</v>
      </c>
      <c r="D6" s="9" t="s">
        <v>409</v>
      </c>
      <c r="E6" s="9" t="s">
        <v>500</v>
      </c>
      <c r="F6" s="9" t="s">
        <v>14</v>
      </c>
      <c r="G6" s="22" t="s">
        <v>150</v>
      </c>
      <c r="H6" s="22" t="s">
        <v>410</v>
      </c>
      <c r="I6" s="22" t="s">
        <v>199</v>
      </c>
      <c r="J6" s="10"/>
      <c r="K6" s="10" t="str">
        <f>"212,5"</f>
        <v>212,5</v>
      </c>
      <c r="L6" s="10" t="str">
        <f>"130,9637"</f>
        <v>130,9637</v>
      </c>
      <c r="M6" s="9"/>
    </row>
    <row r="7" spans="1:13">
      <c r="A7" s="14" t="s">
        <v>77</v>
      </c>
      <c r="B7" s="13" t="s">
        <v>407</v>
      </c>
      <c r="C7" s="13" t="s">
        <v>411</v>
      </c>
      <c r="D7" s="13" t="s">
        <v>409</v>
      </c>
      <c r="E7" s="13" t="s">
        <v>501</v>
      </c>
      <c r="F7" s="13" t="s">
        <v>14</v>
      </c>
      <c r="G7" s="26" t="s">
        <v>150</v>
      </c>
      <c r="H7" s="26" t="s">
        <v>410</v>
      </c>
      <c r="I7" s="26" t="s">
        <v>199</v>
      </c>
      <c r="J7" s="14"/>
      <c r="K7" s="14" t="str">
        <f>"212,5"</f>
        <v>212,5</v>
      </c>
      <c r="L7" s="14" t="str">
        <f>"130,9637"</f>
        <v>130,9637</v>
      </c>
      <c r="M7" s="13"/>
    </row>
    <row r="8" spans="1:13">
      <c r="B8" s="5" t="s">
        <v>78</v>
      </c>
    </row>
    <row r="9" spans="1:13" ht="16">
      <c r="A9" s="41" t="s">
        <v>62</v>
      </c>
      <c r="B9" s="41"/>
      <c r="C9" s="41"/>
      <c r="D9" s="41"/>
      <c r="E9" s="41"/>
      <c r="F9" s="41"/>
      <c r="G9" s="41"/>
      <c r="H9" s="41"/>
      <c r="I9" s="41"/>
      <c r="J9" s="41"/>
    </row>
    <row r="10" spans="1:13">
      <c r="A10" s="10" t="s">
        <v>77</v>
      </c>
      <c r="B10" s="9" t="s">
        <v>232</v>
      </c>
      <c r="C10" s="9" t="s">
        <v>233</v>
      </c>
      <c r="D10" s="9" t="s">
        <v>234</v>
      </c>
      <c r="E10" s="9" t="s">
        <v>500</v>
      </c>
      <c r="F10" s="9" t="s">
        <v>14</v>
      </c>
      <c r="G10" s="22" t="s">
        <v>16</v>
      </c>
      <c r="H10" s="22" t="s">
        <v>231</v>
      </c>
      <c r="I10" s="22" t="s">
        <v>157</v>
      </c>
      <c r="J10" s="10"/>
      <c r="K10" s="10" t="str">
        <f>"202,5"</f>
        <v>202,5</v>
      </c>
      <c r="L10" s="10" t="str">
        <f>"117,3488"</f>
        <v>117,3488</v>
      </c>
      <c r="M10" s="9"/>
    </row>
    <row r="11" spans="1:13">
      <c r="A11" s="14" t="s">
        <v>79</v>
      </c>
      <c r="B11" s="13" t="s">
        <v>242</v>
      </c>
      <c r="C11" s="13" t="s">
        <v>243</v>
      </c>
      <c r="D11" s="13" t="s">
        <v>244</v>
      </c>
      <c r="E11" s="13" t="s">
        <v>500</v>
      </c>
      <c r="F11" s="13" t="s">
        <v>14</v>
      </c>
      <c r="G11" s="26" t="s">
        <v>30</v>
      </c>
      <c r="H11" s="26" t="s">
        <v>15</v>
      </c>
      <c r="I11" s="26" t="s">
        <v>156</v>
      </c>
      <c r="J11" s="14"/>
      <c r="K11" s="14" t="str">
        <f>"185,0"</f>
        <v>185,0</v>
      </c>
      <c r="L11" s="14" t="str">
        <f>"106,1345"</f>
        <v>106,1345</v>
      </c>
      <c r="M11" s="13"/>
    </row>
    <row r="12" spans="1:13">
      <c r="B12" s="5" t="s">
        <v>78</v>
      </c>
    </row>
    <row r="13" spans="1:13">
      <c r="B13" s="5" t="s">
        <v>78</v>
      </c>
    </row>
    <row r="14" spans="1:13">
      <c r="B14" s="5" t="s">
        <v>78</v>
      </c>
    </row>
    <row r="15" spans="1:13">
      <c r="B15" s="5" t="s">
        <v>78</v>
      </c>
    </row>
    <row r="16" spans="1:13">
      <c r="B16" s="5" t="s">
        <v>78</v>
      </c>
    </row>
    <row r="17" spans="2:6">
      <c r="B17" s="5" t="s">
        <v>78</v>
      </c>
    </row>
    <row r="18" spans="2:6">
      <c r="B18" s="5" t="s">
        <v>78</v>
      </c>
    </row>
    <row r="19" spans="2:6">
      <c r="B19" s="5" t="s">
        <v>78</v>
      </c>
    </row>
    <row r="20" spans="2:6">
      <c r="B20" s="5" t="s">
        <v>78</v>
      </c>
    </row>
    <row r="21" spans="2:6" ht="18">
      <c r="B21" s="5" t="s">
        <v>78</v>
      </c>
      <c r="C21" s="15"/>
      <c r="D21" s="15"/>
    </row>
    <row r="22" spans="2:6" ht="16">
      <c r="B22" s="5" t="s">
        <v>78</v>
      </c>
      <c r="C22" s="16"/>
      <c r="D22" s="16"/>
    </row>
    <row r="23" spans="2:6" ht="14">
      <c r="B23" s="5" t="s">
        <v>78</v>
      </c>
      <c r="C23" s="17"/>
      <c r="D23" s="18"/>
    </row>
    <row r="24" spans="2:6" ht="14">
      <c r="B24" s="5" t="s">
        <v>78</v>
      </c>
      <c r="C24" s="1"/>
      <c r="D24" s="1"/>
      <c r="E24" s="1"/>
      <c r="F24" s="1"/>
    </row>
    <row r="25" spans="2:6">
      <c r="B25" s="5" t="s">
        <v>78</v>
      </c>
      <c r="E25" s="6"/>
      <c r="F25" s="6"/>
    </row>
    <row r="26" spans="2:6">
      <c r="B26" s="5" t="s">
        <v>78</v>
      </c>
      <c r="E26" s="6"/>
      <c r="F26" s="6"/>
    </row>
    <row r="27" spans="2:6">
      <c r="B27" s="5" t="s">
        <v>78</v>
      </c>
      <c r="E27" s="6"/>
      <c r="F27" s="6"/>
    </row>
    <row r="28" spans="2:6">
      <c r="B28" s="5" t="s">
        <v>78</v>
      </c>
    </row>
    <row r="29" spans="2:6" ht="14">
      <c r="B29" s="5" t="s">
        <v>78</v>
      </c>
      <c r="C29" s="17"/>
      <c r="D29" s="18"/>
    </row>
    <row r="30" spans="2:6" ht="14">
      <c r="B30" s="5" t="s">
        <v>78</v>
      </c>
      <c r="C30" s="1"/>
      <c r="D30" s="1"/>
      <c r="E30" s="1"/>
      <c r="F30" s="1"/>
    </row>
    <row r="31" spans="2:6">
      <c r="B31" s="5" t="s">
        <v>78</v>
      </c>
      <c r="E31" s="6"/>
      <c r="F31" s="6"/>
    </row>
    <row r="32" spans="2:6">
      <c r="B32" s="5" t="s">
        <v>78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1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2" t="s">
        <v>458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9</v>
      </c>
      <c r="H3" s="46"/>
      <c r="I3" s="46"/>
      <c r="J3" s="46"/>
      <c r="K3" s="46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93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77</v>
      </c>
      <c r="B6" s="7" t="s">
        <v>94</v>
      </c>
      <c r="C6" s="7" t="s">
        <v>95</v>
      </c>
      <c r="D6" s="7" t="s">
        <v>358</v>
      </c>
      <c r="E6" s="7" t="s">
        <v>500</v>
      </c>
      <c r="F6" s="7" t="s">
        <v>14</v>
      </c>
      <c r="G6" s="20" t="s">
        <v>101</v>
      </c>
      <c r="H6" s="20" t="s">
        <v>17</v>
      </c>
      <c r="I6" s="20" t="s">
        <v>115</v>
      </c>
      <c r="J6" s="8"/>
      <c r="K6" s="8" t="str">
        <f>"112,5"</f>
        <v>112,5</v>
      </c>
      <c r="L6" s="8" t="str">
        <f>"140,2425"</f>
        <v>140,2425</v>
      </c>
      <c r="M6" s="30" t="s">
        <v>421</v>
      </c>
    </row>
    <row r="7" spans="1:13">
      <c r="B7" s="5" t="s">
        <v>78</v>
      </c>
    </row>
    <row r="8" spans="1:13" ht="16">
      <c r="A8" s="41" t="s">
        <v>129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77</v>
      </c>
      <c r="B9" s="7" t="s">
        <v>259</v>
      </c>
      <c r="C9" s="7" t="s">
        <v>260</v>
      </c>
      <c r="D9" s="7" t="s">
        <v>261</v>
      </c>
      <c r="E9" s="7" t="s">
        <v>500</v>
      </c>
      <c r="F9" s="7" t="s">
        <v>14</v>
      </c>
      <c r="G9" s="20" t="s">
        <v>19</v>
      </c>
      <c r="H9" s="20" t="s">
        <v>120</v>
      </c>
      <c r="I9" s="20" t="s">
        <v>49</v>
      </c>
      <c r="J9" s="8"/>
      <c r="K9" s="8" t="str">
        <f>"150,0"</f>
        <v>150,0</v>
      </c>
      <c r="L9" s="8" t="str">
        <f>"167,6700"</f>
        <v>167,6700</v>
      </c>
      <c r="M9" s="30" t="s">
        <v>422</v>
      </c>
    </row>
    <row r="10" spans="1:13">
      <c r="B10" s="5" t="s">
        <v>78</v>
      </c>
    </row>
    <row r="11" spans="1:13" ht="16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3">
      <c r="A12" s="10" t="s">
        <v>77</v>
      </c>
      <c r="B12" s="9" t="s">
        <v>359</v>
      </c>
      <c r="C12" s="9" t="s">
        <v>360</v>
      </c>
      <c r="D12" s="9" t="s">
        <v>361</v>
      </c>
      <c r="E12" s="9" t="s">
        <v>499</v>
      </c>
      <c r="F12" s="9" t="s">
        <v>362</v>
      </c>
      <c r="G12" s="22" t="s">
        <v>49</v>
      </c>
      <c r="H12" s="23" t="s">
        <v>29</v>
      </c>
      <c r="I12" s="23" t="s">
        <v>29</v>
      </c>
      <c r="J12" s="10"/>
      <c r="K12" s="10" t="str">
        <f>"150,0"</f>
        <v>150,0</v>
      </c>
      <c r="L12" s="10" t="str">
        <f>"121,3350"</f>
        <v>121,3350</v>
      </c>
      <c r="M12" s="9"/>
    </row>
    <row r="13" spans="1:13">
      <c r="A13" s="14" t="s">
        <v>77</v>
      </c>
      <c r="B13" s="13" t="s">
        <v>179</v>
      </c>
      <c r="C13" s="13" t="s">
        <v>180</v>
      </c>
      <c r="D13" s="13" t="s">
        <v>181</v>
      </c>
      <c r="E13" s="13" t="s">
        <v>500</v>
      </c>
      <c r="F13" s="13" t="s">
        <v>491</v>
      </c>
      <c r="G13" s="26" t="s">
        <v>27</v>
      </c>
      <c r="H13" s="26" t="s">
        <v>28</v>
      </c>
      <c r="I13" s="27" t="s">
        <v>21</v>
      </c>
      <c r="J13" s="14"/>
      <c r="K13" s="14" t="str">
        <f>"205,0"</f>
        <v>205,0</v>
      </c>
      <c r="L13" s="14" t="str">
        <f>"158,9980"</f>
        <v>158,9980</v>
      </c>
      <c r="M13" s="29" t="s">
        <v>420</v>
      </c>
    </row>
    <row r="14" spans="1:13">
      <c r="B14" s="5" t="s">
        <v>78</v>
      </c>
    </row>
    <row r="15" spans="1:13" ht="16">
      <c r="A15" s="41" t="s">
        <v>123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3">
      <c r="A16" s="8" t="s">
        <v>77</v>
      </c>
      <c r="B16" s="7" t="s">
        <v>363</v>
      </c>
      <c r="C16" s="7" t="s">
        <v>364</v>
      </c>
      <c r="D16" s="7" t="s">
        <v>365</v>
      </c>
      <c r="E16" s="7" t="s">
        <v>500</v>
      </c>
      <c r="F16" s="7" t="s">
        <v>14</v>
      </c>
      <c r="G16" s="20" t="s">
        <v>49</v>
      </c>
      <c r="H16" s="20" t="s">
        <v>58</v>
      </c>
      <c r="I16" s="20" t="s">
        <v>16</v>
      </c>
      <c r="J16" s="8"/>
      <c r="K16" s="8" t="str">
        <f>"182,5"</f>
        <v>182,5</v>
      </c>
      <c r="L16" s="8" t="str">
        <f>"137,5137"</f>
        <v>137,5137</v>
      </c>
      <c r="M16" s="30" t="s">
        <v>423</v>
      </c>
    </row>
    <row r="17" spans="1:13">
      <c r="B17" s="5" t="s">
        <v>78</v>
      </c>
    </row>
    <row r="18" spans="1:13" ht="16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3">
      <c r="A19" s="10" t="s">
        <v>77</v>
      </c>
      <c r="B19" s="9" t="s">
        <v>315</v>
      </c>
      <c r="C19" s="9" t="s">
        <v>316</v>
      </c>
      <c r="D19" s="9" t="s">
        <v>317</v>
      </c>
      <c r="E19" s="9" t="s">
        <v>500</v>
      </c>
      <c r="F19" s="9" t="s">
        <v>26</v>
      </c>
      <c r="G19" s="22" t="s">
        <v>30</v>
      </c>
      <c r="H19" s="22" t="s">
        <v>40</v>
      </c>
      <c r="I19" s="22" t="s">
        <v>150</v>
      </c>
      <c r="J19" s="10"/>
      <c r="K19" s="10" t="str">
        <f>"195,0"</f>
        <v>195,0</v>
      </c>
      <c r="L19" s="10" t="str">
        <f>"127,9590"</f>
        <v>127,9590</v>
      </c>
      <c r="M19" s="28" t="s">
        <v>424</v>
      </c>
    </row>
    <row r="20" spans="1:13">
      <c r="A20" s="14" t="s">
        <v>79</v>
      </c>
      <c r="B20" s="13" t="s">
        <v>321</v>
      </c>
      <c r="C20" s="13" t="s">
        <v>322</v>
      </c>
      <c r="D20" s="13" t="s">
        <v>323</v>
      </c>
      <c r="E20" s="13" t="s">
        <v>500</v>
      </c>
      <c r="F20" s="13" t="s">
        <v>14</v>
      </c>
      <c r="G20" s="26" t="s">
        <v>30</v>
      </c>
      <c r="H20" s="26" t="s">
        <v>15</v>
      </c>
      <c r="I20" s="26" t="s">
        <v>156</v>
      </c>
      <c r="J20" s="14"/>
      <c r="K20" s="14" t="str">
        <f>"185,0"</f>
        <v>185,0</v>
      </c>
      <c r="L20" s="14" t="str">
        <f>"118,9920"</f>
        <v>118,9920</v>
      </c>
      <c r="M20" s="13" t="s">
        <v>324</v>
      </c>
    </row>
    <row r="21" spans="1:13">
      <c r="B21" s="5" t="s">
        <v>78</v>
      </c>
    </row>
    <row r="22" spans="1:13" ht="16">
      <c r="A22" s="41" t="s">
        <v>51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3">
      <c r="A23" s="8" t="s">
        <v>77</v>
      </c>
      <c r="B23" s="7" t="s">
        <v>340</v>
      </c>
      <c r="C23" s="7" t="s">
        <v>341</v>
      </c>
      <c r="D23" s="7" t="s">
        <v>54</v>
      </c>
      <c r="E23" s="7" t="s">
        <v>500</v>
      </c>
      <c r="F23" s="7" t="s">
        <v>26</v>
      </c>
      <c r="G23" s="20" t="s">
        <v>20</v>
      </c>
      <c r="H23" s="20" t="s">
        <v>143</v>
      </c>
      <c r="I23" s="20" t="s">
        <v>144</v>
      </c>
      <c r="J23" s="8"/>
      <c r="K23" s="8" t="str">
        <f>"225,0"</f>
        <v>225,0</v>
      </c>
      <c r="L23" s="8" t="str">
        <f>"133,8750"</f>
        <v>133,8750</v>
      </c>
      <c r="M23" s="30" t="s">
        <v>424</v>
      </c>
    </row>
    <row r="24" spans="1:13">
      <c r="B24" s="5" t="s">
        <v>78</v>
      </c>
    </row>
    <row r="25" spans="1:13">
      <c r="B25" s="5" t="s">
        <v>78</v>
      </c>
    </row>
    <row r="26" spans="1:13">
      <c r="B26" s="5" t="s">
        <v>78</v>
      </c>
    </row>
    <row r="27" spans="1:13">
      <c r="B27" s="5" t="s">
        <v>78</v>
      </c>
    </row>
    <row r="28" spans="1:13">
      <c r="B28" s="5" t="s">
        <v>78</v>
      </c>
    </row>
    <row r="29" spans="1:13">
      <c r="B29" s="5" t="s">
        <v>78</v>
      </c>
    </row>
    <row r="30" spans="1:13">
      <c r="B30" s="5" t="s">
        <v>78</v>
      </c>
    </row>
    <row r="31" spans="1:13">
      <c r="B31" s="5" t="s">
        <v>78</v>
      </c>
    </row>
    <row r="32" spans="1:13">
      <c r="B32" s="5" t="s">
        <v>78</v>
      </c>
    </row>
    <row r="33" spans="2:6" ht="18">
      <c r="B33" s="5" t="s">
        <v>78</v>
      </c>
      <c r="C33" s="15"/>
      <c r="D33" s="15"/>
    </row>
    <row r="34" spans="2:6" ht="16">
      <c r="B34" s="5" t="s">
        <v>78</v>
      </c>
      <c r="C34" s="16"/>
      <c r="D34" s="16"/>
    </row>
    <row r="35" spans="2:6" ht="14">
      <c r="B35" s="5" t="s">
        <v>78</v>
      </c>
      <c r="C35" s="17"/>
      <c r="D35" s="18"/>
    </row>
    <row r="36" spans="2:6" ht="14">
      <c r="B36" s="5" t="s">
        <v>78</v>
      </c>
      <c r="C36" s="1"/>
      <c r="D36" s="1"/>
      <c r="E36" s="1"/>
      <c r="F36" s="1"/>
    </row>
    <row r="37" spans="2:6">
      <c r="B37" s="5" t="s">
        <v>78</v>
      </c>
      <c r="E37" s="6"/>
      <c r="F37" s="6"/>
    </row>
    <row r="38" spans="2:6">
      <c r="B38" s="5" t="s">
        <v>78</v>
      </c>
      <c r="E38" s="6"/>
      <c r="F38" s="6"/>
    </row>
    <row r="39" spans="2:6">
      <c r="B39" s="5" t="s">
        <v>78</v>
      </c>
    </row>
    <row r="40" spans="2:6">
      <c r="B40" s="5" t="s">
        <v>78</v>
      </c>
    </row>
    <row r="41" spans="2:6" ht="16">
      <c r="B41" s="5" t="s">
        <v>78</v>
      </c>
      <c r="C41" s="16"/>
      <c r="D41" s="16"/>
    </row>
    <row r="42" spans="2:6" ht="14">
      <c r="B42" s="5" t="s">
        <v>78</v>
      </c>
      <c r="C42" s="17"/>
      <c r="D42" s="18"/>
    </row>
    <row r="43" spans="2:6" ht="14">
      <c r="B43" s="5" t="s">
        <v>78</v>
      </c>
      <c r="C43" s="1"/>
      <c r="D43" s="1"/>
      <c r="E43" s="1"/>
      <c r="F43" s="1"/>
    </row>
    <row r="44" spans="2:6">
      <c r="B44" s="5" t="s">
        <v>78</v>
      </c>
      <c r="E44" s="6"/>
      <c r="F44" s="6"/>
    </row>
    <row r="45" spans="2:6">
      <c r="B45" s="5" t="s">
        <v>78</v>
      </c>
    </row>
    <row r="46" spans="2:6" ht="14">
      <c r="B46" s="5" t="s">
        <v>78</v>
      </c>
      <c r="C46" s="17"/>
      <c r="D46" s="18"/>
    </row>
    <row r="47" spans="2:6" ht="14">
      <c r="B47" s="5" t="s">
        <v>78</v>
      </c>
      <c r="C47" s="1"/>
      <c r="D47" s="1"/>
      <c r="E47" s="1"/>
      <c r="F47" s="1"/>
    </row>
    <row r="48" spans="2:6">
      <c r="B48" s="5" t="s">
        <v>78</v>
      </c>
      <c r="E48" s="6"/>
      <c r="F48" s="6"/>
    </row>
    <row r="49" spans="2:6">
      <c r="B49" s="5" t="s">
        <v>78</v>
      </c>
      <c r="E49" s="6"/>
      <c r="F49" s="6"/>
    </row>
    <row r="50" spans="2:6">
      <c r="B50" s="5" t="s">
        <v>78</v>
      </c>
      <c r="E50" s="6"/>
      <c r="F50" s="6"/>
    </row>
    <row r="51" spans="2:6">
      <c r="B51" s="5" t="s">
        <v>78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8:J8"/>
    <mergeCell ref="A11:J11"/>
    <mergeCell ref="A15:J15"/>
    <mergeCell ref="A18:J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3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38" bestFit="1" customWidth="1"/>
    <col min="12" max="12" width="8.5" style="6" bestFit="1" customWidth="1"/>
    <col min="13" max="13" width="24.5" style="5" customWidth="1"/>
    <col min="14" max="16384" width="9.1640625" style="3"/>
  </cols>
  <sheetData>
    <row r="1" spans="1:13" s="2" customFormat="1" ht="29" customHeight="1">
      <c r="A1" s="52" t="s">
        <v>459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9</v>
      </c>
      <c r="H3" s="46"/>
      <c r="I3" s="46"/>
      <c r="J3" s="46"/>
      <c r="K3" s="63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64"/>
      <c r="L4" s="47"/>
      <c r="M4" s="49"/>
    </row>
    <row r="5" spans="1:13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0" t="s">
        <v>77</v>
      </c>
      <c r="B6" s="9" t="s">
        <v>352</v>
      </c>
      <c r="C6" s="9" t="s">
        <v>353</v>
      </c>
      <c r="D6" s="9" t="s">
        <v>354</v>
      </c>
      <c r="E6" s="9" t="s">
        <v>499</v>
      </c>
      <c r="F6" s="9" t="s">
        <v>14</v>
      </c>
      <c r="G6" s="22" t="s">
        <v>127</v>
      </c>
      <c r="H6" s="23" t="s">
        <v>114</v>
      </c>
      <c r="I6" s="22" t="s">
        <v>114</v>
      </c>
      <c r="J6" s="10"/>
      <c r="K6" s="39" t="str">
        <f>"105,0"</f>
        <v>105,0</v>
      </c>
      <c r="L6" s="10" t="str">
        <f>"81,7425"</f>
        <v>81,7425</v>
      </c>
      <c r="M6" s="9" t="s">
        <v>355</v>
      </c>
    </row>
    <row r="7" spans="1:13">
      <c r="A7" s="14" t="s">
        <v>77</v>
      </c>
      <c r="B7" s="13" t="s">
        <v>356</v>
      </c>
      <c r="C7" s="13" t="s">
        <v>480</v>
      </c>
      <c r="D7" s="13" t="s">
        <v>357</v>
      </c>
      <c r="E7" s="13" t="s">
        <v>507</v>
      </c>
      <c r="F7" s="13" t="s">
        <v>14</v>
      </c>
      <c r="G7" s="26" t="s">
        <v>98</v>
      </c>
      <c r="H7" s="26" t="s">
        <v>127</v>
      </c>
      <c r="I7" s="27" t="s">
        <v>128</v>
      </c>
      <c r="J7" s="14"/>
      <c r="K7" s="40" t="str">
        <f>"90,0"</f>
        <v>90,0</v>
      </c>
      <c r="L7" s="14" t="str">
        <f>"89,6304"</f>
        <v>89,6304</v>
      </c>
      <c r="M7" s="13" t="s">
        <v>355</v>
      </c>
    </row>
    <row r="8" spans="1:13">
      <c r="B8" s="5" t="s">
        <v>78</v>
      </c>
    </row>
    <row r="9" spans="1:13" ht="16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</row>
    <row r="10" spans="1:13">
      <c r="A10" s="10" t="s">
        <v>77</v>
      </c>
      <c r="B10" s="9" t="s">
        <v>34</v>
      </c>
      <c r="C10" s="9" t="s">
        <v>35</v>
      </c>
      <c r="D10" s="9" t="s">
        <v>36</v>
      </c>
      <c r="E10" s="9" t="s">
        <v>500</v>
      </c>
      <c r="F10" s="9" t="s">
        <v>14</v>
      </c>
      <c r="G10" s="22" t="s">
        <v>41</v>
      </c>
      <c r="H10" s="22" t="s">
        <v>42</v>
      </c>
      <c r="I10" s="22" t="s">
        <v>43</v>
      </c>
      <c r="J10" s="10"/>
      <c r="K10" s="39" t="str">
        <f>"322,5"</f>
        <v>322,5</v>
      </c>
      <c r="L10" s="10" t="str">
        <f>"202,2720"</f>
        <v>202,2720</v>
      </c>
      <c r="M10" s="9"/>
    </row>
    <row r="11" spans="1:13">
      <c r="A11" s="14" t="s">
        <v>79</v>
      </c>
      <c r="B11" s="13" t="s">
        <v>45</v>
      </c>
      <c r="C11" s="13" t="s">
        <v>46</v>
      </c>
      <c r="D11" s="13" t="s">
        <v>47</v>
      </c>
      <c r="E11" s="13" t="s">
        <v>500</v>
      </c>
      <c r="F11" s="13" t="s">
        <v>14</v>
      </c>
      <c r="G11" s="26" t="s">
        <v>31</v>
      </c>
      <c r="H11" s="26" t="s">
        <v>38</v>
      </c>
      <c r="I11" s="26" t="s">
        <v>50</v>
      </c>
      <c r="J11" s="14"/>
      <c r="K11" s="40" t="str">
        <f>"272,5"</f>
        <v>272,5</v>
      </c>
      <c r="L11" s="14" t="str">
        <f>"167,5058"</f>
        <v>167,5058</v>
      </c>
      <c r="M11" s="29" t="s">
        <v>355</v>
      </c>
    </row>
    <row r="12" spans="1:13">
      <c r="B12" s="5" t="s">
        <v>78</v>
      </c>
    </row>
    <row r="13" spans="1:13" ht="16">
      <c r="A13" s="41" t="s">
        <v>51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3">
      <c r="A14" s="10" t="s">
        <v>77</v>
      </c>
      <c r="B14" s="9" t="s">
        <v>224</v>
      </c>
      <c r="C14" s="9" t="s">
        <v>225</v>
      </c>
      <c r="D14" s="9" t="s">
        <v>226</v>
      </c>
      <c r="E14" s="9" t="s">
        <v>500</v>
      </c>
      <c r="F14" s="9" t="s">
        <v>227</v>
      </c>
      <c r="G14" s="22" t="s">
        <v>60</v>
      </c>
      <c r="H14" s="23" t="s">
        <v>61</v>
      </c>
      <c r="I14" s="22" t="s">
        <v>61</v>
      </c>
      <c r="J14" s="10"/>
      <c r="K14" s="39" t="str">
        <f>"300,0"</f>
        <v>300,0</v>
      </c>
      <c r="L14" s="10" t="str">
        <f>"178,4400"</f>
        <v>178,4400</v>
      </c>
      <c r="M14" s="9"/>
    </row>
    <row r="15" spans="1:13">
      <c r="A15" s="14" t="s">
        <v>79</v>
      </c>
      <c r="B15" s="13" t="s">
        <v>52</v>
      </c>
      <c r="C15" s="13" t="s">
        <v>53</v>
      </c>
      <c r="D15" s="13" t="s">
        <v>54</v>
      </c>
      <c r="E15" s="13" t="s">
        <v>500</v>
      </c>
      <c r="F15" s="13" t="s">
        <v>14</v>
      </c>
      <c r="G15" s="26" t="s">
        <v>38</v>
      </c>
      <c r="H15" s="26" t="s">
        <v>60</v>
      </c>
      <c r="I15" s="27" t="s">
        <v>61</v>
      </c>
      <c r="J15" s="14"/>
      <c r="K15" s="40" t="str">
        <f>"285,0"</f>
        <v>285,0</v>
      </c>
      <c r="L15" s="14" t="str">
        <f>"169,5750"</f>
        <v>169,5750</v>
      </c>
      <c r="M15" s="13"/>
    </row>
    <row r="16" spans="1:13">
      <c r="B16" s="5" t="s">
        <v>78</v>
      </c>
    </row>
    <row r="17" spans="1:13" ht="16">
      <c r="A17" s="41" t="s">
        <v>62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3">
      <c r="A18" s="8" t="s">
        <v>81</v>
      </c>
      <c r="B18" s="7" t="s">
        <v>66</v>
      </c>
      <c r="C18" s="7" t="s">
        <v>67</v>
      </c>
      <c r="D18" s="7" t="s">
        <v>68</v>
      </c>
      <c r="E18" s="7" t="s">
        <v>500</v>
      </c>
      <c r="F18" s="7" t="s">
        <v>14</v>
      </c>
      <c r="G18" s="21" t="s">
        <v>69</v>
      </c>
      <c r="H18" s="8"/>
      <c r="I18" s="8"/>
      <c r="J18" s="8"/>
      <c r="K18" s="37">
        <v>0</v>
      </c>
      <c r="L18" s="8" t="str">
        <f>"0,0000"</f>
        <v>0,0000</v>
      </c>
      <c r="M18" s="30" t="s">
        <v>425</v>
      </c>
    </row>
    <row r="19" spans="1:13">
      <c r="B19" s="5" t="s">
        <v>78</v>
      </c>
    </row>
    <row r="20" spans="1:13">
      <c r="B20" s="5" t="s">
        <v>78</v>
      </c>
    </row>
    <row r="21" spans="1:13">
      <c r="B21" s="5" t="s">
        <v>78</v>
      </c>
    </row>
    <row r="22" spans="1:13">
      <c r="B22" s="5" t="s">
        <v>78</v>
      </c>
    </row>
    <row r="23" spans="1:13">
      <c r="B23" s="5" t="s">
        <v>78</v>
      </c>
    </row>
    <row r="24" spans="1:13">
      <c r="B24" s="5" t="s">
        <v>78</v>
      </c>
    </row>
    <row r="25" spans="1:13">
      <c r="B25" s="5" t="s">
        <v>78</v>
      </c>
    </row>
    <row r="26" spans="1:13">
      <c r="B26" s="5" t="s">
        <v>78</v>
      </c>
    </row>
    <row r="27" spans="1:13">
      <c r="B27" s="5" t="s">
        <v>78</v>
      </c>
    </row>
    <row r="28" spans="1:13" ht="18">
      <c r="B28" s="5" t="s">
        <v>78</v>
      </c>
      <c r="C28" s="15"/>
      <c r="D28" s="15"/>
    </row>
    <row r="29" spans="1:13" ht="16">
      <c r="B29" s="5" t="s">
        <v>78</v>
      </c>
      <c r="C29" s="16"/>
      <c r="D29" s="16"/>
    </row>
    <row r="30" spans="1:13" ht="14">
      <c r="B30" s="5" t="s">
        <v>78</v>
      </c>
      <c r="C30" s="17"/>
      <c r="D30" s="18"/>
    </row>
    <row r="31" spans="1:13" ht="14">
      <c r="B31" s="5" t="s">
        <v>78</v>
      </c>
      <c r="C31" s="1"/>
      <c r="D31" s="1"/>
      <c r="E31" s="1"/>
      <c r="F31" s="1"/>
    </row>
    <row r="32" spans="1:13">
      <c r="B32" s="5" t="s">
        <v>78</v>
      </c>
      <c r="E32" s="6"/>
      <c r="F32" s="6"/>
    </row>
    <row r="33" spans="2:6">
      <c r="B33" s="5" t="s">
        <v>78</v>
      </c>
    </row>
    <row r="34" spans="2:6" ht="14">
      <c r="B34" s="5" t="s">
        <v>78</v>
      </c>
      <c r="C34" s="17"/>
      <c r="D34" s="18"/>
    </row>
    <row r="35" spans="2:6" ht="14">
      <c r="B35" s="5" t="s">
        <v>78</v>
      </c>
      <c r="C35" s="1"/>
      <c r="D35" s="1"/>
      <c r="E35" s="1"/>
      <c r="F35" s="1"/>
    </row>
    <row r="36" spans="2:6">
      <c r="B36" s="5" t="s">
        <v>78</v>
      </c>
      <c r="E36" s="6"/>
      <c r="F36" s="6"/>
    </row>
    <row r="37" spans="2:6">
      <c r="B37" s="5" t="s">
        <v>78</v>
      </c>
      <c r="E37" s="6"/>
      <c r="F37" s="6"/>
    </row>
    <row r="38" spans="2:6">
      <c r="B38" s="5" t="s">
        <v>78</v>
      </c>
      <c r="E38" s="6"/>
      <c r="F38" s="6"/>
    </row>
    <row r="39" spans="2:6">
      <c r="B39" s="5" t="s">
        <v>78</v>
      </c>
    </row>
    <row r="40" spans="2:6" ht="14">
      <c r="B40" s="5" t="s">
        <v>78</v>
      </c>
      <c r="C40" s="17"/>
      <c r="D40" s="18"/>
    </row>
    <row r="41" spans="2:6" ht="14">
      <c r="B41" s="5" t="s">
        <v>78</v>
      </c>
      <c r="C41" s="1"/>
      <c r="D41" s="1"/>
      <c r="E41" s="1"/>
      <c r="F41" s="1"/>
    </row>
    <row r="42" spans="2:6">
      <c r="B42" s="5" t="s">
        <v>78</v>
      </c>
      <c r="E42" s="6"/>
      <c r="F42" s="6"/>
    </row>
    <row r="43" spans="2:6">
      <c r="B43" s="5" t="s">
        <v>78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7:J17"/>
    <mergeCell ref="B3:B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0"/>
  <sheetViews>
    <sheetView tabSelected="1"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31.83203125" style="5" bestFit="1" customWidth="1"/>
    <col min="14" max="16384" width="9.1640625" style="3"/>
  </cols>
  <sheetData>
    <row r="1" spans="1:13" s="2" customFormat="1" ht="29" customHeight="1">
      <c r="A1" s="52" t="s">
        <v>460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495</v>
      </c>
      <c r="H3" s="46"/>
      <c r="I3" s="46"/>
      <c r="J3" s="46"/>
      <c r="K3" s="46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0" t="s">
        <v>77</v>
      </c>
      <c r="B6" s="9" t="s">
        <v>273</v>
      </c>
      <c r="C6" s="9" t="s">
        <v>482</v>
      </c>
      <c r="D6" s="9" t="s">
        <v>275</v>
      </c>
      <c r="E6" s="9" t="s">
        <v>499</v>
      </c>
      <c r="F6" s="9" t="s">
        <v>276</v>
      </c>
      <c r="G6" s="22" t="s">
        <v>88</v>
      </c>
      <c r="H6" s="22" t="s">
        <v>272</v>
      </c>
      <c r="I6" s="22" t="s">
        <v>262</v>
      </c>
      <c r="J6" s="10"/>
      <c r="K6" s="10" t="str">
        <f>"50,0"</f>
        <v>50,0</v>
      </c>
      <c r="L6" s="10" t="str">
        <f>"37,7550"</f>
        <v>37,7550</v>
      </c>
      <c r="M6" s="28" t="s">
        <v>417</v>
      </c>
    </row>
    <row r="7" spans="1:13">
      <c r="A7" s="12" t="s">
        <v>79</v>
      </c>
      <c r="B7" s="11" t="s">
        <v>369</v>
      </c>
      <c r="C7" s="11" t="s">
        <v>481</v>
      </c>
      <c r="D7" s="11" t="s">
        <v>370</v>
      </c>
      <c r="E7" s="11" t="s">
        <v>499</v>
      </c>
      <c r="F7" s="11" t="s">
        <v>371</v>
      </c>
      <c r="G7" s="24" t="s">
        <v>372</v>
      </c>
      <c r="H7" s="24" t="s">
        <v>89</v>
      </c>
      <c r="I7" s="25" t="s">
        <v>272</v>
      </c>
      <c r="J7" s="12"/>
      <c r="K7" s="12" t="str">
        <f>"40,0"</f>
        <v>40,0</v>
      </c>
      <c r="L7" s="12" t="str">
        <f>"30,2820"</f>
        <v>30,2820</v>
      </c>
      <c r="M7" s="11"/>
    </row>
    <row r="8" spans="1:13">
      <c r="A8" s="14" t="s">
        <v>77</v>
      </c>
      <c r="B8" s="13" t="s">
        <v>373</v>
      </c>
      <c r="C8" s="13" t="s">
        <v>483</v>
      </c>
      <c r="D8" s="13" t="s">
        <v>374</v>
      </c>
      <c r="E8" s="13" t="s">
        <v>501</v>
      </c>
      <c r="F8" s="13" t="s">
        <v>14</v>
      </c>
      <c r="G8" s="26" t="s">
        <v>89</v>
      </c>
      <c r="H8" s="26" t="s">
        <v>100</v>
      </c>
      <c r="I8" s="26" t="s">
        <v>262</v>
      </c>
      <c r="J8" s="14"/>
      <c r="K8" s="14" t="str">
        <f>"50,0"</f>
        <v>50,0</v>
      </c>
      <c r="L8" s="14" t="str">
        <f>"40,7442"</f>
        <v>40,7442</v>
      </c>
      <c r="M8" s="13"/>
    </row>
    <row r="9" spans="1:13">
      <c r="B9" s="5" t="s">
        <v>78</v>
      </c>
    </row>
    <row r="10" spans="1:13" ht="16">
      <c r="A10" s="41" t="s">
        <v>123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3">
      <c r="A11" s="10" t="s">
        <v>77</v>
      </c>
      <c r="B11" s="9" t="s">
        <v>375</v>
      </c>
      <c r="C11" s="9" t="s">
        <v>484</v>
      </c>
      <c r="D11" s="9" t="s">
        <v>376</v>
      </c>
      <c r="E11" s="9" t="s">
        <v>499</v>
      </c>
      <c r="F11" s="9" t="s">
        <v>377</v>
      </c>
      <c r="G11" s="22" t="s">
        <v>100</v>
      </c>
      <c r="H11" s="22" t="s">
        <v>133</v>
      </c>
      <c r="I11" s="22" t="s">
        <v>378</v>
      </c>
      <c r="J11" s="10"/>
      <c r="K11" s="10" t="str">
        <f>"55,0"</f>
        <v>55,0</v>
      </c>
      <c r="L11" s="10" t="str">
        <f>"38,2883"</f>
        <v>38,2883</v>
      </c>
      <c r="M11" s="28" t="s">
        <v>418</v>
      </c>
    </row>
    <row r="12" spans="1:13">
      <c r="A12" s="14" t="s">
        <v>79</v>
      </c>
      <c r="B12" s="13" t="s">
        <v>379</v>
      </c>
      <c r="C12" s="13" t="s">
        <v>485</v>
      </c>
      <c r="D12" s="13" t="s">
        <v>380</v>
      </c>
      <c r="E12" s="13" t="s">
        <v>499</v>
      </c>
      <c r="F12" s="13" t="s">
        <v>494</v>
      </c>
      <c r="G12" s="27" t="s">
        <v>133</v>
      </c>
      <c r="H12" s="27" t="s">
        <v>262</v>
      </c>
      <c r="I12" s="26" t="s">
        <v>262</v>
      </c>
      <c r="J12" s="14"/>
      <c r="K12" s="14" t="str">
        <f>"50,0"</f>
        <v>50,0</v>
      </c>
      <c r="L12" s="14" t="str">
        <f>"37,2825"</f>
        <v>37,2825</v>
      </c>
      <c r="M12" s="13"/>
    </row>
    <row r="13" spans="1:13">
      <c r="B13" s="5" t="s">
        <v>78</v>
      </c>
    </row>
    <row r="14" spans="1:13" ht="16">
      <c r="A14" s="41" t="s">
        <v>138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3">
      <c r="A15" s="10" t="s">
        <v>77</v>
      </c>
      <c r="B15" s="9" t="s">
        <v>381</v>
      </c>
      <c r="C15" s="9" t="s">
        <v>382</v>
      </c>
      <c r="D15" s="9" t="s">
        <v>383</v>
      </c>
      <c r="E15" s="9" t="s">
        <v>500</v>
      </c>
      <c r="F15" s="9" t="s">
        <v>384</v>
      </c>
      <c r="G15" s="22" t="s">
        <v>122</v>
      </c>
      <c r="H15" s="22" t="s">
        <v>126</v>
      </c>
      <c r="I15" s="22" t="s">
        <v>385</v>
      </c>
      <c r="J15" s="10"/>
      <c r="K15" s="10" t="str">
        <f>"72,5"</f>
        <v>72,5</v>
      </c>
      <c r="L15" s="10" t="str">
        <f>"47,2591"</f>
        <v>47,2591</v>
      </c>
      <c r="M15" s="9"/>
    </row>
    <row r="16" spans="1:13">
      <c r="A16" s="14" t="s">
        <v>79</v>
      </c>
      <c r="B16" s="13" t="s">
        <v>386</v>
      </c>
      <c r="C16" s="13" t="s">
        <v>387</v>
      </c>
      <c r="D16" s="13" t="s">
        <v>388</v>
      </c>
      <c r="E16" s="13" t="s">
        <v>500</v>
      </c>
      <c r="F16" s="13" t="s">
        <v>389</v>
      </c>
      <c r="G16" s="26" t="s">
        <v>100</v>
      </c>
      <c r="H16" s="26" t="s">
        <v>262</v>
      </c>
      <c r="I16" s="27" t="s">
        <v>253</v>
      </c>
      <c r="J16" s="14"/>
      <c r="K16" s="14" t="str">
        <f>"50,0"</f>
        <v>50,0</v>
      </c>
      <c r="L16" s="14" t="str">
        <f>"32,8900"</f>
        <v>32,8900</v>
      </c>
      <c r="M16" s="13"/>
    </row>
    <row r="17" spans="1:13">
      <c r="B17" s="5" t="s">
        <v>78</v>
      </c>
    </row>
    <row r="18" spans="1:13" ht="16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3">
      <c r="A19" s="10" t="s">
        <v>77</v>
      </c>
      <c r="B19" s="9" t="s">
        <v>390</v>
      </c>
      <c r="C19" s="9" t="s">
        <v>391</v>
      </c>
      <c r="D19" s="9" t="s">
        <v>392</v>
      </c>
      <c r="E19" s="9" t="s">
        <v>500</v>
      </c>
      <c r="F19" s="9" t="s">
        <v>393</v>
      </c>
      <c r="G19" s="22" t="s">
        <v>112</v>
      </c>
      <c r="H19" s="22" t="s">
        <v>121</v>
      </c>
      <c r="I19" s="22" t="s">
        <v>122</v>
      </c>
      <c r="J19" s="10"/>
      <c r="K19" s="10" t="str">
        <f>"67,5"</f>
        <v>67,5</v>
      </c>
      <c r="L19" s="10" t="str">
        <f>"42,1369"</f>
        <v>42,1369</v>
      </c>
      <c r="M19" s="9"/>
    </row>
    <row r="20" spans="1:13">
      <c r="A20" s="14" t="s">
        <v>79</v>
      </c>
      <c r="B20" s="13" t="s">
        <v>394</v>
      </c>
      <c r="C20" s="13" t="s">
        <v>395</v>
      </c>
      <c r="D20" s="13" t="s">
        <v>202</v>
      </c>
      <c r="E20" s="13" t="s">
        <v>500</v>
      </c>
      <c r="F20" s="13" t="s">
        <v>14</v>
      </c>
      <c r="G20" s="26" t="s">
        <v>262</v>
      </c>
      <c r="H20" s="26" t="s">
        <v>378</v>
      </c>
      <c r="I20" s="27" t="s">
        <v>112</v>
      </c>
      <c r="J20" s="14"/>
      <c r="K20" s="14" t="str">
        <f>"55,0"</f>
        <v>55,0</v>
      </c>
      <c r="L20" s="14" t="str">
        <f>"33,6930"</f>
        <v>33,6930</v>
      </c>
      <c r="M20" s="29" t="s">
        <v>416</v>
      </c>
    </row>
    <row r="21" spans="1:13">
      <c r="B21" s="5" t="s">
        <v>78</v>
      </c>
    </row>
    <row r="22" spans="1:13" ht="16">
      <c r="A22" s="41" t="s">
        <v>51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3">
      <c r="A23" s="8" t="s">
        <v>77</v>
      </c>
      <c r="B23" s="7" t="s">
        <v>332</v>
      </c>
      <c r="C23" s="7" t="s">
        <v>486</v>
      </c>
      <c r="D23" s="7" t="s">
        <v>334</v>
      </c>
      <c r="E23" s="7" t="s">
        <v>499</v>
      </c>
      <c r="F23" s="7" t="s">
        <v>14</v>
      </c>
      <c r="G23" s="20" t="s">
        <v>121</v>
      </c>
      <c r="H23" s="20" t="s">
        <v>126</v>
      </c>
      <c r="I23" s="20" t="s">
        <v>97</v>
      </c>
      <c r="J23" s="8"/>
      <c r="K23" s="8" t="str">
        <f>"75,0"</f>
        <v>75,0</v>
      </c>
      <c r="L23" s="8" t="str">
        <f>"42,6750"</f>
        <v>42,6750</v>
      </c>
      <c r="M23" s="30" t="s">
        <v>419</v>
      </c>
    </row>
    <row r="24" spans="1:13">
      <c r="B24" s="5" t="s">
        <v>78</v>
      </c>
    </row>
    <row r="25" spans="1:13">
      <c r="B25" s="5" t="s">
        <v>78</v>
      </c>
    </row>
    <row r="26" spans="1:13">
      <c r="B26" s="5" t="s">
        <v>78</v>
      </c>
    </row>
    <row r="27" spans="1:13" ht="18">
      <c r="B27" s="15" t="s">
        <v>70</v>
      </c>
      <c r="C27" s="15"/>
    </row>
    <row r="28" spans="1:13" ht="16">
      <c r="B28" s="16" t="s">
        <v>71</v>
      </c>
      <c r="C28" s="16"/>
    </row>
    <row r="29" spans="1:13" ht="14">
      <c r="B29" s="17"/>
      <c r="C29" s="18" t="s">
        <v>167</v>
      </c>
    </row>
    <row r="30" spans="1:13" ht="14">
      <c r="B30" s="19" t="s">
        <v>72</v>
      </c>
      <c r="C30" s="19" t="s">
        <v>73</v>
      </c>
      <c r="D30" s="19" t="s">
        <v>490</v>
      </c>
      <c r="E30" s="19" t="s">
        <v>245</v>
      </c>
      <c r="F30" s="19" t="s">
        <v>396</v>
      </c>
    </row>
    <row r="31" spans="1:13">
      <c r="B31" s="5" t="s">
        <v>332</v>
      </c>
      <c r="C31" s="5" t="s">
        <v>487</v>
      </c>
      <c r="D31" s="6" t="s">
        <v>76</v>
      </c>
      <c r="E31" s="6" t="s">
        <v>97</v>
      </c>
      <c r="F31" s="6" t="s">
        <v>397</v>
      </c>
    </row>
    <row r="32" spans="1:13">
      <c r="B32" s="5" t="s">
        <v>375</v>
      </c>
      <c r="C32" s="5" t="s">
        <v>487</v>
      </c>
      <c r="D32" s="6" t="s">
        <v>162</v>
      </c>
      <c r="E32" s="6" t="s">
        <v>378</v>
      </c>
      <c r="F32" s="6" t="s">
        <v>398</v>
      </c>
    </row>
    <row r="33" spans="2:6">
      <c r="B33" s="5" t="s">
        <v>273</v>
      </c>
      <c r="C33" s="5" t="s">
        <v>487</v>
      </c>
      <c r="D33" s="6" t="s">
        <v>164</v>
      </c>
      <c r="E33" s="6" t="s">
        <v>262</v>
      </c>
      <c r="F33" s="6" t="s">
        <v>399</v>
      </c>
    </row>
    <row r="34" spans="2:6">
      <c r="B34" s="5" t="s">
        <v>78</v>
      </c>
    </row>
    <row r="35" spans="2:6">
      <c r="B35" s="5" t="s">
        <v>78</v>
      </c>
    </row>
    <row r="36" spans="2:6">
      <c r="B36" s="5" t="s">
        <v>78</v>
      </c>
    </row>
    <row r="37" spans="2:6">
      <c r="B37" s="5" t="s">
        <v>78</v>
      </c>
    </row>
    <row r="38" spans="2:6">
      <c r="B38" s="5" t="s">
        <v>78</v>
      </c>
    </row>
    <row r="39" spans="2:6">
      <c r="B39" s="5" t="s">
        <v>78</v>
      </c>
    </row>
    <row r="40" spans="2:6">
      <c r="B40" s="5" t="s">
        <v>78</v>
      </c>
    </row>
    <row r="41" spans="2:6" ht="14">
      <c r="B41" s="5" t="s">
        <v>78</v>
      </c>
      <c r="C41" s="17"/>
      <c r="D41" s="18"/>
    </row>
    <row r="42" spans="2:6" ht="14">
      <c r="B42" s="5" t="s">
        <v>78</v>
      </c>
      <c r="C42" s="1"/>
      <c r="D42" s="1"/>
      <c r="E42" s="1"/>
      <c r="F42" s="1"/>
    </row>
    <row r="43" spans="2:6">
      <c r="B43" s="5" t="s">
        <v>78</v>
      </c>
      <c r="E43" s="6"/>
      <c r="F43" s="6"/>
    </row>
    <row r="44" spans="2:6">
      <c r="B44" s="5" t="s">
        <v>78</v>
      </c>
      <c r="E44" s="6"/>
      <c r="F44" s="6"/>
    </row>
    <row r="45" spans="2:6">
      <c r="B45" s="5" t="s">
        <v>78</v>
      </c>
      <c r="E45" s="6"/>
      <c r="F45" s="6"/>
    </row>
    <row r="46" spans="2:6">
      <c r="B46" s="5" t="s">
        <v>78</v>
      </c>
    </row>
    <row r="47" spans="2:6" ht="14">
      <c r="B47" s="5" t="s">
        <v>78</v>
      </c>
      <c r="C47" s="17"/>
      <c r="D47" s="18"/>
    </row>
    <row r="48" spans="2:6" ht="14">
      <c r="B48" s="5" t="s">
        <v>78</v>
      </c>
      <c r="C48" s="1"/>
      <c r="D48" s="1"/>
      <c r="E48" s="1"/>
      <c r="F48" s="1"/>
    </row>
    <row r="49" spans="2:6">
      <c r="B49" s="5" t="s">
        <v>78</v>
      </c>
      <c r="E49" s="6"/>
      <c r="F49" s="6"/>
    </row>
    <row r="50" spans="2:6">
      <c r="B50" s="5" t="s">
        <v>78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18:J18"/>
    <mergeCell ref="A22:J22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5">
    <pageSetUpPr fitToPage="1"/>
  </sheetPr>
  <dimension ref="A1:U3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21.5" style="5" customWidth="1"/>
    <col min="22" max="16384" width="9.1640625" style="3"/>
  </cols>
  <sheetData>
    <row r="1" spans="1:21" s="2" customFormat="1" ht="29" customHeight="1">
      <c r="A1" s="52" t="s">
        <v>447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4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5"/>
      <c r="T4" s="47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77</v>
      </c>
      <c r="B6" s="7" t="s">
        <v>11</v>
      </c>
      <c r="C6" s="7" t="s">
        <v>12</v>
      </c>
      <c r="D6" s="7" t="s">
        <v>13</v>
      </c>
      <c r="E6" s="7" t="s">
        <v>500</v>
      </c>
      <c r="F6" s="7" t="s">
        <v>14</v>
      </c>
      <c r="G6" s="20" t="s">
        <v>15</v>
      </c>
      <c r="H6" s="21" t="s">
        <v>16</v>
      </c>
      <c r="I6" s="21" t="s">
        <v>16</v>
      </c>
      <c r="J6" s="8"/>
      <c r="K6" s="20" t="s">
        <v>17</v>
      </c>
      <c r="L6" s="20" t="s">
        <v>18</v>
      </c>
      <c r="M6" s="20" t="s">
        <v>19</v>
      </c>
      <c r="N6" s="8"/>
      <c r="O6" s="20" t="s">
        <v>20</v>
      </c>
      <c r="P6" s="20" t="s">
        <v>21</v>
      </c>
      <c r="Q6" s="20" t="s">
        <v>22</v>
      </c>
      <c r="R6" s="8"/>
      <c r="S6" s="33" t="str">
        <f>"515,0"</f>
        <v>515,0</v>
      </c>
      <c r="T6" s="8" t="str">
        <f>"334,6985"</f>
        <v>334,6985</v>
      </c>
      <c r="U6" s="7"/>
    </row>
    <row r="7" spans="1:21">
      <c r="B7" s="5" t="s">
        <v>78</v>
      </c>
    </row>
    <row r="8" spans="1:21" ht="16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10" t="s">
        <v>77</v>
      </c>
      <c r="B9" s="9" t="s">
        <v>24</v>
      </c>
      <c r="C9" s="9" t="s">
        <v>464</v>
      </c>
      <c r="D9" s="9" t="s">
        <v>25</v>
      </c>
      <c r="E9" s="9" t="s">
        <v>502</v>
      </c>
      <c r="F9" s="9" t="s">
        <v>26</v>
      </c>
      <c r="G9" s="22" t="s">
        <v>27</v>
      </c>
      <c r="H9" s="22" t="s">
        <v>28</v>
      </c>
      <c r="I9" s="23" t="s">
        <v>22</v>
      </c>
      <c r="J9" s="10"/>
      <c r="K9" s="22" t="s">
        <v>29</v>
      </c>
      <c r="L9" s="22" t="s">
        <v>30</v>
      </c>
      <c r="M9" s="23" t="s">
        <v>15</v>
      </c>
      <c r="N9" s="10"/>
      <c r="O9" s="22" t="s">
        <v>31</v>
      </c>
      <c r="P9" s="22" t="s">
        <v>32</v>
      </c>
      <c r="Q9" s="23" t="s">
        <v>33</v>
      </c>
      <c r="R9" s="10"/>
      <c r="S9" s="34" t="str">
        <f>"625,0"</f>
        <v>625,0</v>
      </c>
      <c r="T9" s="10" t="str">
        <f>"382,8750"</f>
        <v>382,8750</v>
      </c>
      <c r="U9" s="28" t="s">
        <v>424</v>
      </c>
    </row>
    <row r="10" spans="1:21">
      <c r="A10" s="12" t="s">
        <v>77</v>
      </c>
      <c r="B10" s="11" t="s">
        <v>34</v>
      </c>
      <c r="C10" s="11" t="s">
        <v>35</v>
      </c>
      <c r="D10" s="11" t="s">
        <v>36</v>
      </c>
      <c r="E10" s="11" t="s">
        <v>500</v>
      </c>
      <c r="F10" s="11" t="s">
        <v>14</v>
      </c>
      <c r="G10" s="24" t="s">
        <v>31</v>
      </c>
      <c r="H10" s="24" t="s">
        <v>37</v>
      </c>
      <c r="I10" s="24" t="s">
        <v>38</v>
      </c>
      <c r="J10" s="12"/>
      <c r="K10" s="24" t="s">
        <v>39</v>
      </c>
      <c r="L10" s="24" t="s">
        <v>15</v>
      </c>
      <c r="M10" s="24" t="s">
        <v>40</v>
      </c>
      <c r="N10" s="12"/>
      <c r="O10" s="24" t="s">
        <v>41</v>
      </c>
      <c r="P10" s="24" t="s">
        <v>42</v>
      </c>
      <c r="Q10" s="24" t="s">
        <v>43</v>
      </c>
      <c r="R10" s="12"/>
      <c r="S10" s="35" t="str">
        <f>"762,5"</f>
        <v>762,5</v>
      </c>
      <c r="T10" s="12" t="str">
        <f>"478,2400"</f>
        <v>478,2400</v>
      </c>
      <c r="U10" s="11"/>
    </row>
    <row r="11" spans="1:21">
      <c r="A11" s="12" t="s">
        <v>79</v>
      </c>
      <c r="B11" s="11" t="s">
        <v>24</v>
      </c>
      <c r="C11" s="11" t="s">
        <v>44</v>
      </c>
      <c r="D11" s="11" t="s">
        <v>25</v>
      </c>
      <c r="E11" s="11" t="s">
        <v>500</v>
      </c>
      <c r="F11" s="11" t="s">
        <v>26</v>
      </c>
      <c r="G11" s="24" t="s">
        <v>27</v>
      </c>
      <c r="H11" s="24" t="s">
        <v>28</v>
      </c>
      <c r="I11" s="25" t="s">
        <v>22</v>
      </c>
      <c r="J11" s="12"/>
      <c r="K11" s="24" t="s">
        <v>29</v>
      </c>
      <c r="L11" s="24" t="s">
        <v>30</v>
      </c>
      <c r="M11" s="25" t="s">
        <v>15</v>
      </c>
      <c r="N11" s="12"/>
      <c r="O11" s="24" t="s">
        <v>31</v>
      </c>
      <c r="P11" s="24" t="s">
        <v>32</v>
      </c>
      <c r="Q11" s="25" t="s">
        <v>33</v>
      </c>
      <c r="R11" s="12"/>
      <c r="S11" s="35" t="str">
        <f>"625,0"</f>
        <v>625,0</v>
      </c>
      <c r="T11" s="12" t="str">
        <f>"382,8750"</f>
        <v>382,8750</v>
      </c>
      <c r="U11" s="31" t="s">
        <v>424</v>
      </c>
    </row>
    <row r="12" spans="1:21">
      <c r="A12" s="14" t="s">
        <v>80</v>
      </c>
      <c r="B12" s="13" t="s">
        <v>45</v>
      </c>
      <c r="C12" s="13" t="s">
        <v>46</v>
      </c>
      <c r="D12" s="13" t="s">
        <v>47</v>
      </c>
      <c r="E12" s="13" t="s">
        <v>500</v>
      </c>
      <c r="F12" s="13" t="s">
        <v>14</v>
      </c>
      <c r="G12" s="26" t="s">
        <v>20</v>
      </c>
      <c r="H12" s="26" t="s">
        <v>21</v>
      </c>
      <c r="I12" s="27" t="s">
        <v>22</v>
      </c>
      <c r="J12" s="14"/>
      <c r="K12" s="26" t="s">
        <v>48</v>
      </c>
      <c r="L12" s="27" t="s">
        <v>49</v>
      </c>
      <c r="M12" s="27" t="s">
        <v>49</v>
      </c>
      <c r="N12" s="14"/>
      <c r="O12" s="26" t="s">
        <v>31</v>
      </c>
      <c r="P12" s="26" t="s">
        <v>38</v>
      </c>
      <c r="Q12" s="26" t="s">
        <v>50</v>
      </c>
      <c r="R12" s="14"/>
      <c r="S12" s="36" t="str">
        <f>"622,5"</f>
        <v>622,5</v>
      </c>
      <c r="T12" s="14" t="str">
        <f>"382,6508"</f>
        <v>382,6508</v>
      </c>
      <c r="U12" s="29" t="s">
        <v>443</v>
      </c>
    </row>
    <row r="13" spans="1:21">
      <c r="B13" s="5" t="s">
        <v>78</v>
      </c>
    </row>
    <row r="14" spans="1:21" ht="16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21">
      <c r="A15" s="8" t="s">
        <v>77</v>
      </c>
      <c r="B15" s="7" t="s">
        <v>52</v>
      </c>
      <c r="C15" s="7" t="s">
        <v>53</v>
      </c>
      <c r="D15" s="7" t="s">
        <v>54</v>
      </c>
      <c r="E15" s="7" t="s">
        <v>500</v>
      </c>
      <c r="F15" s="7" t="s">
        <v>14</v>
      </c>
      <c r="G15" s="20" t="s">
        <v>55</v>
      </c>
      <c r="H15" s="20" t="s">
        <v>56</v>
      </c>
      <c r="I15" s="21" t="s">
        <v>37</v>
      </c>
      <c r="J15" s="8"/>
      <c r="K15" s="20" t="s">
        <v>57</v>
      </c>
      <c r="L15" s="20" t="s">
        <v>58</v>
      </c>
      <c r="M15" s="21" t="s">
        <v>59</v>
      </c>
      <c r="N15" s="8"/>
      <c r="O15" s="20" t="s">
        <v>38</v>
      </c>
      <c r="P15" s="20" t="s">
        <v>60</v>
      </c>
      <c r="Q15" s="21" t="s">
        <v>61</v>
      </c>
      <c r="R15" s="8"/>
      <c r="S15" s="33" t="str">
        <f>"700,0"</f>
        <v>700,0</v>
      </c>
      <c r="T15" s="8" t="str">
        <f>"416,5000"</f>
        <v>416,5000</v>
      </c>
      <c r="U15" s="7"/>
    </row>
    <row r="16" spans="1:21">
      <c r="B16" s="5" t="s">
        <v>78</v>
      </c>
    </row>
    <row r="17" spans="1:21" ht="16">
      <c r="A17" s="41" t="s">
        <v>62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21">
      <c r="A18" s="10" t="s">
        <v>81</v>
      </c>
      <c r="B18" s="9" t="s">
        <v>63</v>
      </c>
      <c r="C18" s="9" t="s">
        <v>64</v>
      </c>
      <c r="D18" s="9" t="s">
        <v>65</v>
      </c>
      <c r="E18" s="9" t="s">
        <v>500</v>
      </c>
      <c r="F18" s="9" t="s">
        <v>26</v>
      </c>
      <c r="G18" s="23" t="s">
        <v>37</v>
      </c>
      <c r="H18" s="10"/>
      <c r="I18" s="10"/>
      <c r="J18" s="10"/>
      <c r="K18" s="23"/>
      <c r="L18" s="10"/>
      <c r="M18" s="10"/>
      <c r="N18" s="10"/>
      <c r="O18" s="23"/>
      <c r="P18" s="10"/>
      <c r="Q18" s="10"/>
      <c r="R18" s="10"/>
      <c r="S18" s="34">
        <v>0</v>
      </c>
      <c r="T18" s="10" t="str">
        <f>"0,0000"</f>
        <v>0,0000</v>
      </c>
      <c r="U18" s="28" t="s">
        <v>424</v>
      </c>
    </row>
    <row r="19" spans="1:21">
      <c r="A19" s="14" t="s">
        <v>81</v>
      </c>
      <c r="B19" s="13" t="s">
        <v>66</v>
      </c>
      <c r="C19" s="13" t="s">
        <v>67</v>
      </c>
      <c r="D19" s="13" t="s">
        <v>68</v>
      </c>
      <c r="E19" s="13" t="s">
        <v>500</v>
      </c>
      <c r="F19" s="13" t="s">
        <v>14</v>
      </c>
      <c r="G19" s="26" t="s">
        <v>31</v>
      </c>
      <c r="H19" s="27" t="s">
        <v>37</v>
      </c>
      <c r="I19" s="14"/>
      <c r="J19" s="14"/>
      <c r="K19" s="27"/>
      <c r="L19" s="14"/>
      <c r="M19" s="14"/>
      <c r="N19" s="14"/>
      <c r="O19" s="27"/>
      <c r="P19" s="14"/>
      <c r="Q19" s="14"/>
      <c r="R19" s="14"/>
      <c r="S19" s="36">
        <v>0</v>
      </c>
      <c r="T19" s="14" t="str">
        <f>"0,0000"</f>
        <v>0,0000</v>
      </c>
      <c r="U19" s="29" t="s">
        <v>425</v>
      </c>
    </row>
    <row r="20" spans="1:21">
      <c r="B20" s="5" t="s">
        <v>78</v>
      </c>
    </row>
    <row r="21" spans="1:21" ht="14">
      <c r="B21" s="5" t="s">
        <v>78</v>
      </c>
      <c r="C21" s="17"/>
      <c r="D21" s="18"/>
    </row>
    <row r="22" spans="1:21" ht="14">
      <c r="B22" s="5" t="s">
        <v>78</v>
      </c>
      <c r="C22" s="1"/>
      <c r="D22" s="1"/>
      <c r="E22" s="1"/>
      <c r="F22" s="1"/>
    </row>
    <row r="23" spans="1:21">
      <c r="B23" s="5" t="s">
        <v>78</v>
      </c>
      <c r="E23" s="6"/>
      <c r="F23" s="6"/>
    </row>
    <row r="24" spans="1:21">
      <c r="B24" s="5" t="s">
        <v>78</v>
      </c>
    </row>
    <row r="25" spans="1:21" ht="14">
      <c r="B25" s="5" t="s">
        <v>78</v>
      </c>
      <c r="C25" s="17"/>
      <c r="D25" s="18"/>
    </row>
    <row r="26" spans="1:21" ht="14">
      <c r="B26" s="5" t="s">
        <v>78</v>
      </c>
      <c r="C26" s="1"/>
      <c r="D26" s="1"/>
      <c r="E26" s="1"/>
      <c r="F26" s="1"/>
    </row>
    <row r="27" spans="1:21">
      <c r="B27" s="5" t="s">
        <v>78</v>
      </c>
      <c r="E27" s="6"/>
      <c r="F27" s="6"/>
    </row>
    <row r="28" spans="1:21">
      <c r="B28" s="5" t="s">
        <v>78</v>
      </c>
      <c r="E28" s="6"/>
      <c r="F28" s="6"/>
    </row>
    <row r="29" spans="1:21">
      <c r="B29" s="5" t="s">
        <v>78</v>
      </c>
      <c r="E29" s="6"/>
      <c r="F29" s="6"/>
    </row>
    <row r="30" spans="1:21">
      <c r="B30" s="5" t="s">
        <v>78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4:R14"/>
    <mergeCell ref="A17:R17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52" t="s">
        <v>448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77</v>
      </c>
      <c r="B6" s="7" t="s">
        <v>179</v>
      </c>
      <c r="C6" s="7" t="s">
        <v>180</v>
      </c>
      <c r="D6" s="7" t="s">
        <v>181</v>
      </c>
      <c r="E6" s="7" t="s">
        <v>500</v>
      </c>
      <c r="F6" s="7" t="s">
        <v>491</v>
      </c>
      <c r="G6" s="20" t="s">
        <v>48</v>
      </c>
      <c r="H6" s="21" t="s">
        <v>49</v>
      </c>
      <c r="I6" s="21" t="s">
        <v>151</v>
      </c>
      <c r="J6" s="8"/>
      <c r="K6" s="20" t="s">
        <v>101</v>
      </c>
      <c r="L6" s="21" t="s">
        <v>182</v>
      </c>
      <c r="M6" s="21" t="s">
        <v>182</v>
      </c>
      <c r="N6" s="8"/>
      <c r="O6" s="20" t="s">
        <v>27</v>
      </c>
      <c r="P6" s="20" t="s">
        <v>28</v>
      </c>
      <c r="Q6" s="21" t="s">
        <v>21</v>
      </c>
      <c r="R6" s="8"/>
      <c r="S6" s="8" t="str">
        <f>"447,5"</f>
        <v>447,5</v>
      </c>
      <c r="T6" s="8" t="str">
        <f>"347,0810"</f>
        <v>347,0810</v>
      </c>
      <c r="U6" s="30" t="s">
        <v>420</v>
      </c>
    </row>
    <row r="7" spans="1:21">
      <c r="B7" s="5" t="s">
        <v>78</v>
      </c>
    </row>
    <row r="8" spans="1:21">
      <c r="B8" s="5" t="s">
        <v>78</v>
      </c>
    </row>
    <row r="9" spans="1:21">
      <c r="B9" s="5" t="s">
        <v>78</v>
      </c>
    </row>
    <row r="10" spans="1:21">
      <c r="B10" s="5" t="s">
        <v>78</v>
      </c>
    </row>
    <row r="11" spans="1:21">
      <c r="B11" s="5" t="s">
        <v>78</v>
      </c>
    </row>
    <row r="12" spans="1:21">
      <c r="B12" s="5" t="s">
        <v>78</v>
      </c>
    </row>
    <row r="13" spans="1:21">
      <c r="B13" s="5" t="s">
        <v>78</v>
      </c>
    </row>
    <row r="14" spans="1:21">
      <c r="B14" s="5" t="s">
        <v>78</v>
      </c>
    </row>
    <row r="15" spans="1:21">
      <c r="B15" s="5" t="s">
        <v>78</v>
      </c>
    </row>
    <row r="16" spans="1:21" ht="18">
      <c r="B16" s="5" t="s">
        <v>78</v>
      </c>
      <c r="C16" s="15"/>
      <c r="D16" s="15"/>
    </row>
    <row r="17" spans="2:6" ht="16">
      <c r="B17" s="5" t="s">
        <v>78</v>
      </c>
      <c r="C17" s="16"/>
      <c r="D17" s="16"/>
    </row>
    <row r="18" spans="2:6" ht="14">
      <c r="B18" s="5" t="s">
        <v>78</v>
      </c>
      <c r="C18" s="17"/>
      <c r="D18" s="18"/>
    </row>
    <row r="19" spans="2:6" ht="14">
      <c r="B19" s="5" t="s">
        <v>78</v>
      </c>
      <c r="C19" s="1"/>
      <c r="D19" s="1"/>
      <c r="E19" s="1"/>
      <c r="F19" s="1"/>
    </row>
    <row r="20" spans="2:6">
      <c r="B20" s="5" t="s">
        <v>78</v>
      </c>
      <c r="E20" s="6"/>
      <c r="F20" s="6"/>
    </row>
    <row r="21" spans="2:6">
      <c r="B21" s="5" t="s">
        <v>78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52" t="s">
        <v>449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7</v>
      </c>
      <c r="H3" s="46"/>
      <c r="I3" s="46"/>
      <c r="J3" s="46"/>
      <c r="K3" s="46" t="s">
        <v>8</v>
      </c>
      <c r="L3" s="46"/>
      <c r="M3" s="46"/>
      <c r="N3" s="46"/>
      <c r="O3" s="46" t="s">
        <v>9</v>
      </c>
      <c r="P3" s="46"/>
      <c r="Q3" s="46"/>
      <c r="R3" s="46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51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77</v>
      </c>
      <c r="B6" s="7" t="s">
        <v>171</v>
      </c>
      <c r="C6" s="7" t="s">
        <v>172</v>
      </c>
      <c r="D6" s="7" t="s">
        <v>173</v>
      </c>
      <c r="E6" s="7" t="s">
        <v>500</v>
      </c>
      <c r="F6" s="7" t="s">
        <v>26</v>
      </c>
      <c r="G6" s="21" t="s">
        <v>165</v>
      </c>
      <c r="H6" s="20" t="s">
        <v>174</v>
      </c>
      <c r="I6" s="21" t="s">
        <v>61</v>
      </c>
      <c r="J6" s="8"/>
      <c r="K6" s="20" t="s">
        <v>57</v>
      </c>
      <c r="L6" s="21" t="s">
        <v>58</v>
      </c>
      <c r="M6" s="21" t="s">
        <v>58</v>
      </c>
      <c r="N6" s="8"/>
      <c r="O6" s="20" t="s">
        <v>175</v>
      </c>
      <c r="P6" s="20" t="s">
        <v>60</v>
      </c>
      <c r="Q6" s="21" t="s">
        <v>61</v>
      </c>
      <c r="R6" s="8"/>
      <c r="S6" s="8" t="str">
        <f>"735,0"</f>
        <v>735,0</v>
      </c>
      <c r="T6" s="8" t="str">
        <f>"437,6190"</f>
        <v>437,6190</v>
      </c>
      <c r="U6" s="30" t="s">
        <v>424</v>
      </c>
    </row>
    <row r="7" spans="1:21">
      <c r="B7" s="5" t="s">
        <v>78</v>
      </c>
    </row>
    <row r="8" spans="1:21" ht="16">
      <c r="A8" s="41" t="s">
        <v>176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1">
      <c r="A9" s="8" t="s">
        <v>77</v>
      </c>
      <c r="B9" s="7" t="s">
        <v>177</v>
      </c>
      <c r="C9" s="7" t="s">
        <v>465</v>
      </c>
      <c r="D9" s="7" t="s">
        <v>178</v>
      </c>
      <c r="E9" s="7" t="s">
        <v>501</v>
      </c>
      <c r="F9" s="7" t="s">
        <v>492</v>
      </c>
      <c r="G9" s="20" t="s">
        <v>174</v>
      </c>
      <c r="H9" s="20" t="s">
        <v>42</v>
      </c>
      <c r="I9" s="20" t="s">
        <v>166</v>
      </c>
      <c r="J9" s="8"/>
      <c r="K9" s="20" t="s">
        <v>27</v>
      </c>
      <c r="L9" s="20" t="s">
        <v>20</v>
      </c>
      <c r="M9" s="21" t="s">
        <v>21</v>
      </c>
      <c r="N9" s="8"/>
      <c r="O9" s="20" t="s">
        <v>32</v>
      </c>
      <c r="P9" s="20" t="s">
        <v>175</v>
      </c>
      <c r="Q9" s="20" t="s">
        <v>165</v>
      </c>
      <c r="R9" s="8"/>
      <c r="S9" s="8" t="str">
        <f>"810,0"</f>
        <v>810,0</v>
      </c>
      <c r="T9" s="8" t="str">
        <f>"471,7965"</f>
        <v>471,7965</v>
      </c>
      <c r="U9" s="7"/>
    </row>
    <row r="10" spans="1:21">
      <c r="B10" s="5" t="s">
        <v>78</v>
      </c>
    </row>
    <row r="11" spans="1:21">
      <c r="B11" s="5" t="s">
        <v>78</v>
      </c>
    </row>
    <row r="12" spans="1:21">
      <c r="B12" s="5" t="s">
        <v>78</v>
      </c>
    </row>
    <row r="13" spans="1:21">
      <c r="B13" s="5" t="s">
        <v>78</v>
      </c>
    </row>
    <row r="14" spans="1:21">
      <c r="B14" s="5" t="s">
        <v>78</v>
      </c>
    </row>
    <row r="15" spans="1:21">
      <c r="B15" s="5" t="s">
        <v>78</v>
      </c>
    </row>
    <row r="16" spans="1:21">
      <c r="B16" s="5" t="s">
        <v>78</v>
      </c>
    </row>
    <row r="19" spans="3:6" ht="18">
      <c r="C19" s="15"/>
      <c r="D19" s="15"/>
    </row>
    <row r="20" spans="3:6" ht="16">
      <c r="C20" s="16"/>
      <c r="D20" s="16"/>
    </row>
    <row r="21" spans="3:6" ht="14">
      <c r="C21" s="17"/>
      <c r="D21" s="18"/>
    </row>
    <row r="22" spans="3:6" ht="14">
      <c r="C22" s="1"/>
      <c r="D22" s="1"/>
      <c r="E22" s="1"/>
      <c r="F22" s="1"/>
    </row>
    <row r="23" spans="3:6">
      <c r="E23" s="6"/>
      <c r="F23" s="6"/>
    </row>
    <row r="25" spans="3:6" ht="14">
      <c r="C25" s="17"/>
      <c r="D25" s="18"/>
    </row>
    <row r="26" spans="3:6" ht="14">
      <c r="C26" s="1"/>
      <c r="D26" s="1"/>
      <c r="E26" s="1"/>
      <c r="F26" s="1"/>
    </row>
    <row r="27" spans="3:6">
      <c r="E27" s="6"/>
      <c r="F27" s="6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6640625" style="5" bestFit="1" customWidth="1"/>
    <col min="18" max="16384" width="9.1640625" style="3"/>
  </cols>
  <sheetData>
    <row r="1" spans="1:17" s="2" customFormat="1" ht="29" customHeight="1">
      <c r="A1" s="52" t="s">
        <v>450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6" t="s">
        <v>9</v>
      </c>
      <c r="L3" s="46"/>
      <c r="M3" s="46"/>
      <c r="N3" s="46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77</v>
      </c>
      <c r="B6" s="7" t="s">
        <v>179</v>
      </c>
      <c r="C6" s="7" t="s">
        <v>180</v>
      </c>
      <c r="D6" s="7" t="s">
        <v>181</v>
      </c>
      <c r="E6" s="7" t="s">
        <v>500</v>
      </c>
      <c r="F6" s="7" t="s">
        <v>491</v>
      </c>
      <c r="G6" s="20" t="s">
        <v>101</v>
      </c>
      <c r="H6" s="21" t="s">
        <v>182</v>
      </c>
      <c r="I6" s="21" t="s">
        <v>182</v>
      </c>
      <c r="J6" s="8"/>
      <c r="K6" s="20" t="s">
        <v>27</v>
      </c>
      <c r="L6" s="20" t="s">
        <v>28</v>
      </c>
      <c r="M6" s="21" t="s">
        <v>21</v>
      </c>
      <c r="N6" s="8"/>
      <c r="O6" s="8" t="str">
        <f>"307,5"</f>
        <v>307,5</v>
      </c>
      <c r="P6" s="8" t="str">
        <f>"238,4970"</f>
        <v>238,4970</v>
      </c>
      <c r="Q6" s="30" t="s">
        <v>420</v>
      </c>
    </row>
    <row r="7" spans="1:17">
      <c r="B7" s="5" t="s">
        <v>78</v>
      </c>
    </row>
    <row r="8" spans="1:17">
      <c r="B8" s="5" t="s">
        <v>78</v>
      </c>
    </row>
    <row r="9" spans="1:17">
      <c r="B9" s="5" t="s">
        <v>78</v>
      </c>
    </row>
    <row r="10" spans="1:17">
      <c r="B10" s="5" t="s">
        <v>78</v>
      </c>
    </row>
    <row r="11" spans="1:17">
      <c r="B11" s="5" t="s">
        <v>78</v>
      </c>
    </row>
    <row r="12" spans="1:17">
      <c r="B12" s="5" t="s">
        <v>78</v>
      </c>
    </row>
    <row r="13" spans="1:17">
      <c r="B13" s="5" t="s">
        <v>78</v>
      </c>
    </row>
    <row r="14" spans="1:17">
      <c r="B14" s="5" t="s">
        <v>78</v>
      </c>
    </row>
    <row r="15" spans="1:17">
      <c r="B15" s="5" t="s">
        <v>78</v>
      </c>
    </row>
    <row r="16" spans="1:17" ht="18">
      <c r="B16" s="5" t="s">
        <v>78</v>
      </c>
      <c r="C16" s="15"/>
      <c r="D16" s="15"/>
    </row>
    <row r="17" spans="2:6" ht="16">
      <c r="B17" s="5" t="s">
        <v>78</v>
      </c>
      <c r="C17" s="16"/>
      <c r="D17" s="16"/>
    </row>
    <row r="18" spans="2:6" ht="14">
      <c r="B18" s="5" t="s">
        <v>78</v>
      </c>
      <c r="C18" s="17"/>
      <c r="D18" s="18"/>
    </row>
    <row r="19" spans="2:6" ht="14">
      <c r="B19" s="5" t="s">
        <v>78</v>
      </c>
      <c r="C19" s="1"/>
      <c r="D19" s="1"/>
      <c r="E19" s="1"/>
      <c r="F19" s="1"/>
    </row>
    <row r="20" spans="2:6">
      <c r="B20" s="5" t="s">
        <v>78</v>
      </c>
      <c r="E20" s="6"/>
      <c r="F20" s="6"/>
    </row>
    <row r="21" spans="2:6">
      <c r="B21" s="5" t="s">
        <v>78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3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.33203125" style="5" customWidth="1"/>
    <col min="18" max="16384" width="9.1640625" style="3"/>
  </cols>
  <sheetData>
    <row r="1" spans="1:17" s="2" customFormat="1" ht="29" customHeight="1">
      <c r="A1" s="52" t="s">
        <v>451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6" t="s">
        <v>9</v>
      </c>
      <c r="L3" s="46"/>
      <c r="M3" s="46"/>
      <c r="N3" s="46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77</v>
      </c>
      <c r="B6" s="7" t="s">
        <v>366</v>
      </c>
      <c r="C6" s="7" t="s">
        <v>367</v>
      </c>
      <c r="D6" s="7" t="s">
        <v>368</v>
      </c>
      <c r="E6" s="7" t="s">
        <v>500</v>
      </c>
      <c r="F6" s="7" t="s">
        <v>462</v>
      </c>
      <c r="G6" s="20" t="s">
        <v>114</v>
      </c>
      <c r="H6" s="20" t="s">
        <v>17</v>
      </c>
      <c r="I6" s="21" t="s">
        <v>18</v>
      </c>
      <c r="J6" s="8"/>
      <c r="K6" s="20" t="s">
        <v>48</v>
      </c>
      <c r="L6" s="20" t="s">
        <v>29</v>
      </c>
      <c r="M6" s="20" t="s">
        <v>57</v>
      </c>
      <c r="N6" s="8"/>
      <c r="O6" s="8" t="str">
        <f>"270,0"</f>
        <v>270,0</v>
      </c>
      <c r="P6" s="8" t="str">
        <f>"174,6090"</f>
        <v>174,6090</v>
      </c>
      <c r="Q6" s="7"/>
    </row>
    <row r="7" spans="1:17">
      <c r="B7" s="5" t="s">
        <v>78</v>
      </c>
    </row>
    <row r="8" spans="1:17">
      <c r="B8" s="5" t="s">
        <v>78</v>
      </c>
    </row>
    <row r="9" spans="1:17">
      <c r="B9" s="5" t="s">
        <v>78</v>
      </c>
    </row>
    <row r="10" spans="1:17">
      <c r="B10" s="5" t="s">
        <v>78</v>
      </c>
    </row>
    <row r="11" spans="1:17">
      <c r="B11" s="5" t="s">
        <v>78</v>
      </c>
    </row>
    <row r="12" spans="1:17">
      <c r="B12" s="5" t="s">
        <v>78</v>
      </c>
    </row>
    <row r="13" spans="1:17">
      <c r="B13" s="5" t="s">
        <v>78</v>
      </c>
    </row>
    <row r="14" spans="1:17">
      <c r="B14" s="5" t="s">
        <v>78</v>
      </c>
    </row>
    <row r="15" spans="1:17">
      <c r="B15" s="5" t="s">
        <v>78</v>
      </c>
    </row>
    <row r="16" spans="1:17" ht="18">
      <c r="B16" s="5" t="s">
        <v>78</v>
      </c>
      <c r="C16" s="15"/>
      <c r="D16" s="15"/>
    </row>
    <row r="17" spans="2:6" ht="16">
      <c r="B17" s="5" t="s">
        <v>78</v>
      </c>
      <c r="C17" s="16"/>
      <c r="D17" s="16"/>
    </row>
    <row r="18" spans="2:6" ht="14">
      <c r="B18" s="5" t="s">
        <v>78</v>
      </c>
      <c r="C18" s="17"/>
      <c r="D18" s="18"/>
    </row>
    <row r="19" spans="2:6" ht="14">
      <c r="B19" s="5" t="s">
        <v>78</v>
      </c>
      <c r="C19" s="1"/>
      <c r="D19" s="1"/>
      <c r="E19" s="1"/>
      <c r="F19" s="1"/>
    </row>
    <row r="20" spans="2:6">
      <c r="B20" s="5" t="s">
        <v>78</v>
      </c>
      <c r="E20" s="6"/>
      <c r="F20" s="6"/>
    </row>
    <row r="21" spans="2:6">
      <c r="B21" s="5" t="s">
        <v>78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8"/>
  <sheetViews>
    <sheetView topLeftCell="A22" workbookViewId="0">
      <selection activeCell="F58" sqref="F58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31.83203125" style="5" bestFit="1" customWidth="1"/>
    <col min="14" max="16384" width="9.1640625" style="3"/>
  </cols>
  <sheetData>
    <row r="1" spans="1:13" s="2" customFormat="1" ht="29" customHeight="1">
      <c r="A1" s="52" t="s">
        <v>452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4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5"/>
      <c r="L4" s="47"/>
      <c r="M4" s="49"/>
    </row>
    <row r="5" spans="1:13" ht="16">
      <c r="A5" s="50" t="s">
        <v>82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0" t="s">
        <v>77</v>
      </c>
      <c r="B6" s="9" t="s">
        <v>250</v>
      </c>
      <c r="C6" s="9" t="s">
        <v>466</v>
      </c>
      <c r="D6" s="9" t="s">
        <v>251</v>
      </c>
      <c r="E6" s="9" t="s">
        <v>502</v>
      </c>
      <c r="F6" s="9" t="s">
        <v>252</v>
      </c>
      <c r="G6" s="22" t="s">
        <v>253</v>
      </c>
      <c r="H6" s="22" t="s">
        <v>113</v>
      </c>
      <c r="I6" s="23" t="s">
        <v>254</v>
      </c>
      <c r="J6" s="10"/>
      <c r="K6" s="34" t="str">
        <f>"62,5"</f>
        <v>62,5</v>
      </c>
      <c r="L6" s="10" t="str">
        <f>"88,8062"</f>
        <v>88,8062</v>
      </c>
      <c r="M6" s="28" t="s">
        <v>426</v>
      </c>
    </row>
    <row r="7" spans="1:13">
      <c r="A7" s="14" t="s">
        <v>77</v>
      </c>
      <c r="B7" s="13" t="s">
        <v>250</v>
      </c>
      <c r="C7" s="13" t="s">
        <v>255</v>
      </c>
      <c r="D7" s="13" t="s">
        <v>251</v>
      </c>
      <c r="E7" s="13" t="s">
        <v>500</v>
      </c>
      <c r="F7" s="13" t="s">
        <v>252</v>
      </c>
      <c r="G7" s="26" t="s">
        <v>253</v>
      </c>
      <c r="H7" s="26" t="s">
        <v>113</v>
      </c>
      <c r="I7" s="27" t="s">
        <v>254</v>
      </c>
      <c r="J7" s="14"/>
      <c r="K7" s="36" t="str">
        <f>"62,5"</f>
        <v>62,5</v>
      </c>
      <c r="L7" s="14" t="str">
        <f>"88,8062"</f>
        <v>88,8062</v>
      </c>
      <c r="M7" s="29" t="s">
        <v>426</v>
      </c>
    </row>
    <row r="8" spans="1:13">
      <c r="B8" s="5" t="s">
        <v>78</v>
      </c>
    </row>
    <row r="9" spans="1:13" ht="16">
      <c r="A9" s="41" t="s">
        <v>93</v>
      </c>
      <c r="B9" s="41"/>
      <c r="C9" s="41"/>
      <c r="D9" s="41"/>
      <c r="E9" s="41"/>
      <c r="F9" s="41"/>
      <c r="G9" s="41"/>
      <c r="H9" s="41"/>
      <c r="I9" s="41"/>
      <c r="J9" s="41"/>
    </row>
    <row r="10" spans="1:13">
      <c r="A10" s="8" t="s">
        <v>81</v>
      </c>
      <c r="B10" s="7" t="s">
        <v>94</v>
      </c>
      <c r="C10" s="7" t="s">
        <v>95</v>
      </c>
      <c r="D10" s="7" t="s">
        <v>96</v>
      </c>
      <c r="E10" s="7" t="s">
        <v>500</v>
      </c>
      <c r="F10" s="7" t="s">
        <v>14</v>
      </c>
      <c r="G10" s="21" t="s">
        <v>100</v>
      </c>
      <c r="H10" s="21" t="s">
        <v>100</v>
      </c>
      <c r="I10" s="21" t="s">
        <v>100</v>
      </c>
      <c r="J10" s="8"/>
      <c r="K10" s="33">
        <v>0</v>
      </c>
      <c r="L10" s="8" t="str">
        <f>"0,0000"</f>
        <v>0,0000</v>
      </c>
      <c r="M10" s="30" t="s">
        <v>421</v>
      </c>
    </row>
    <row r="11" spans="1:13">
      <c r="B11" s="5" t="s">
        <v>78</v>
      </c>
    </row>
    <row r="12" spans="1:13" ht="16">
      <c r="A12" s="41" t="s">
        <v>129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3">
      <c r="A13" s="10" t="s">
        <v>77</v>
      </c>
      <c r="B13" s="9" t="s">
        <v>256</v>
      </c>
      <c r="C13" s="9" t="s">
        <v>257</v>
      </c>
      <c r="D13" s="9" t="s">
        <v>258</v>
      </c>
      <c r="E13" s="9" t="s">
        <v>500</v>
      </c>
      <c r="F13" s="9" t="s">
        <v>14</v>
      </c>
      <c r="G13" s="22" t="s">
        <v>112</v>
      </c>
      <c r="H13" s="23" t="s">
        <v>121</v>
      </c>
      <c r="I13" s="23" t="s">
        <v>121</v>
      </c>
      <c r="J13" s="10"/>
      <c r="K13" s="34" t="str">
        <f>"60,0"</f>
        <v>60,0</v>
      </c>
      <c r="L13" s="10" t="str">
        <f>"67,8600"</f>
        <v>67,8600</v>
      </c>
      <c r="M13" s="28" t="s">
        <v>416</v>
      </c>
    </row>
    <row r="14" spans="1:13">
      <c r="A14" s="14" t="s">
        <v>79</v>
      </c>
      <c r="B14" s="13" t="s">
        <v>259</v>
      </c>
      <c r="C14" s="13" t="s">
        <v>260</v>
      </c>
      <c r="D14" s="13" t="s">
        <v>261</v>
      </c>
      <c r="E14" s="13" t="s">
        <v>500</v>
      </c>
      <c r="F14" s="13" t="s">
        <v>14</v>
      </c>
      <c r="G14" s="26" t="s">
        <v>262</v>
      </c>
      <c r="H14" s="27" t="s">
        <v>253</v>
      </c>
      <c r="I14" s="26" t="s">
        <v>253</v>
      </c>
      <c r="J14" s="14"/>
      <c r="K14" s="36" t="str">
        <f>"57,5"</f>
        <v>57,5</v>
      </c>
      <c r="L14" s="14" t="str">
        <f>"64,2735"</f>
        <v>64,2735</v>
      </c>
      <c r="M14" s="29" t="s">
        <v>422</v>
      </c>
    </row>
    <row r="15" spans="1:13">
      <c r="B15" s="5" t="s">
        <v>78</v>
      </c>
    </row>
    <row r="16" spans="1:13" ht="16">
      <c r="A16" s="41" t="s">
        <v>102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3">
      <c r="A17" s="10" t="s">
        <v>77</v>
      </c>
      <c r="B17" s="9" t="s">
        <v>263</v>
      </c>
      <c r="C17" s="9" t="s">
        <v>467</v>
      </c>
      <c r="D17" s="9" t="s">
        <v>264</v>
      </c>
      <c r="E17" s="9" t="s">
        <v>502</v>
      </c>
      <c r="F17" s="9" t="s">
        <v>14</v>
      </c>
      <c r="G17" s="23" t="s">
        <v>262</v>
      </c>
      <c r="H17" s="22" t="s">
        <v>262</v>
      </c>
      <c r="I17" s="23" t="s">
        <v>253</v>
      </c>
      <c r="J17" s="10"/>
      <c r="K17" s="34" t="str">
        <f>"50,0"</f>
        <v>50,0</v>
      </c>
      <c r="L17" s="10" t="str">
        <f>"52,9400"</f>
        <v>52,9400</v>
      </c>
      <c r="M17" s="28" t="s">
        <v>427</v>
      </c>
    </row>
    <row r="18" spans="1:13">
      <c r="A18" s="12" t="s">
        <v>77</v>
      </c>
      <c r="B18" s="11" t="s">
        <v>265</v>
      </c>
      <c r="C18" s="11" t="s">
        <v>266</v>
      </c>
      <c r="D18" s="11" t="s">
        <v>267</v>
      </c>
      <c r="E18" s="11" t="s">
        <v>500</v>
      </c>
      <c r="F18" s="11" t="s">
        <v>26</v>
      </c>
      <c r="G18" s="24" t="s">
        <v>99</v>
      </c>
      <c r="H18" s="25" t="s">
        <v>106</v>
      </c>
      <c r="I18" s="25" t="s">
        <v>106</v>
      </c>
      <c r="J18" s="12"/>
      <c r="K18" s="35" t="str">
        <f>"85,0"</f>
        <v>85,0</v>
      </c>
      <c r="L18" s="12" t="str">
        <f>"88,5700"</f>
        <v>88,5700</v>
      </c>
      <c r="M18" s="31" t="s">
        <v>424</v>
      </c>
    </row>
    <row r="19" spans="1:13">
      <c r="A19" s="12" t="s">
        <v>79</v>
      </c>
      <c r="B19" s="11" t="s">
        <v>108</v>
      </c>
      <c r="C19" s="11" t="s">
        <v>109</v>
      </c>
      <c r="D19" s="11" t="s">
        <v>110</v>
      </c>
      <c r="E19" s="11" t="s">
        <v>500</v>
      </c>
      <c r="F19" s="11" t="s">
        <v>14</v>
      </c>
      <c r="G19" s="24" t="s">
        <v>112</v>
      </c>
      <c r="H19" s="25" t="s">
        <v>113</v>
      </c>
      <c r="I19" s="25" t="s">
        <v>113</v>
      </c>
      <c r="J19" s="12"/>
      <c r="K19" s="35" t="str">
        <f>"60,0"</f>
        <v>60,0</v>
      </c>
      <c r="L19" s="12" t="str">
        <f>"62,3100"</f>
        <v>62,3100</v>
      </c>
      <c r="M19" s="31" t="s">
        <v>428</v>
      </c>
    </row>
    <row r="20" spans="1:13">
      <c r="A20" s="14" t="s">
        <v>80</v>
      </c>
      <c r="B20" s="13" t="s">
        <v>263</v>
      </c>
      <c r="C20" s="13" t="s">
        <v>268</v>
      </c>
      <c r="D20" s="13" t="s">
        <v>264</v>
      </c>
      <c r="E20" s="13" t="s">
        <v>500</v>
      </c>
      <c r="F20" s="13" t="s">
        <v>14</v>
      </c>
      <c r="G20" s="27" t="s">
        <v>262</v>
      </c>
      <c r="H20" s="26" t="s">
        <v>262</v>
      </c>
      <c r="I20" s="27" t="s">
        <v>253</v>
      </c>
      <c r="J20" s="14"/>
      <c r="K20" s="36" t="str">
        <f>"50,0"</f>
        <v>50,0</v>
      </c>
      <c r="L20" s="14" t="str">
        <f>"52,9400"</f>
        <v>52,9400</v>
      </c>
      <c r="M20" s="29" t="s">
        <v>427</v>
      </c>
    </row>
    <row r="21" spans="1:13">
      <c r="B21" s="5" t="s">
        <v>78</v>
      </c>
    </row>
    <row r="22" spans="1:13" ht="16">
      <c r="A22" s="41" t="s">
        <v>93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3">
      <c r="A23" s="8" t="s">
        <v>77</v>
      </c>
      <c r="B23" s="7" t="s">
        <v>269</v>
      </c>
      <c r="C23" s="7" t="s">
        <v>270</v>
      </c>
      <c r="D23" s="7" t="s">
        <v>271</v>
      </c>
      <c r="E23" s="7" t="s">
        <v>499</v>
      </c>
      <c r="F23" s="7" t="s">
        <v>14</v>
      </c>
      <c r="G23" s="20" t="s">
        <v>88</v>
      </c>
      <c r="H23" s="20" t="s">
        <v>89</v>
      </c>
      <c r="I23" s="21" t="s">
        <v>272</v>
      </c>
      <c r="J23" s="8"/>
      <c r="K23" s="33" t="str">
        <f>"40,0"</f>
        <v>40,0</v>
      </c>
      <c r="L23" s="8" t="str">
        <f>"40,8400"</f>
        <v>40,8400</v>
      </c>
      <c r="M23" s="30" t="s">
        <v>416</v>
      </c>
    </row>
    <row r="24" spans="1:13">
      <c r="B24" s="5" t="s">
        <v>78</v>
      </c>
    </row>
    <row r="25" spans="1:13" ht="16">
      <c r="A25" s="41" t="s">
        <v>102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3">
      <c r="A26" s="10" t="s">
        <v>77</v>
      </c>
      <c r="B26" s="9" t="s">
        <v>273</v>
      </c>
      <c r="C26" s="9" t="s">
        <v>274</v>
      </c>
      <c r="D26" s="9" t="s">
        <v>275</v>
      </c>
      <c r="E26" s="9" t="s">
        <v>499</v>
      </c>
      <c r="F26" s="9" t="s">
        <v>276</v>
      </c>
      <c r="G26" s="22" t="s">
        <v>127</v>
      </c>
      <c r="H26" s="23" t="s">
        <v>277</v>
      </c>
      <c r="I26" s="23" t="s">
        <v>277</v>
      </c>
      <c r="J26" s="10"/>
      <c r="K26" s="34" t="str">
        <f>"90,0"</f>
        <v>90,0</v>
      </c>
      <c r="L26" s="10" t="str">
        <f>"69,9750"</f>
        <v>69,9750</v>
      </c>
      <c r="M26" s="28" t="s">
        <v>417</v>
      </c>
    </row>
    <row r="27" spans="1:13">
      <c r="A27" s="12" t="s">
        <v>79</v>
      </c>
      <c r="B27" s="11" t="s">
        <v>278</v>
      </c>
      <c r="C27" s="11" t="s">
        <v>279</v>
      </c>
      <c r="D27" s="11" t="s">
        <v>280</v>
      </c>
      <c r="E27" s="11" t="s">
        <v>499</v>
      </c>
      <c r="F27" s="11" t="s">
        <v>26</v>
      </c>
      <c r="G27" s="24" t="s">
        <v>97</v>
      </c>
      <c r="H27" s="25" t="s">
        <v>99</v>
      </c>
      <c r="I27" s="24" t="s">
        <v>127</v>
      </c>
      <c r="J27" s="12"/>
      <c r="K27" s="35" t="str">
        <f>"90,0"</f>
        <v>90,0</v>
      </c>
      <c r="L27" s="12" t="str">
        <f>"69,3900"</f>
        <v>69,3900</v>
      </c>
      <c r="M27" s="31" t="s">
        <v>424</v>
      </c>
    </row>
    <row r="28" spans="1:13">
      <c r="A28" s="12" t="s">
        <v>80</v>
      </c>
      <c r="B28" s="11" t="s">
        <v>281</v>
      </c>
      <c r="C28" s="11" t="s">
        <v>282</v>
      </c>
      <c r="D28" s="11" t="s">
        <v>283</v>
      </c>
      <c r="E28" s="11" t="s">
        <v>499</v>
      </c>
      <c r="F28" s="11" t="s">
        <v>26</v>
      </c>
      <c r="G28" s="24" t="s">
        <v>100</v>
      </c>
      <c r="H28" s="24" t="s">
        <v>262</v>
      </c>
      <c r="I28" s="24" t="s">
        <v>284</v>
      </c>
      <c r="J28" s="12"/>
      <c r="K28" s="35" t="str">
        <f>"52,5"</f>
        <v>52,5</v>
      </c>
      <c r="L28" s="12" t="str">
        <f>"42,2415"</f>
        <v>42,2415</v>
      </c>
      <c r="M28" s="31" t="s">
        <v>424</v>
      </c>
    </row>
    <row r="29" spans="1:13">
      <c r="A29" s="14" t="s">
        <v>77</v>
      </c>
      <c r="B29" s="13" t="s">
        <v>285</v>
      </c>
      <c r="C29" s="13" t="s">
        <v>286</v>
      </c>
      <c r="D29" s="13" t="s">
        <v>185</v>
      </c>
      <c r="E29" s="13" t="s">
        <v>500</v>
      </c>
      <c r="F29" s="13" t="s">
        <v>14</v>
      </c>
      <c r="G29" s="26" t="s">
        <v>97</v>
      </c>
      <c r="H29" s="26" t="s">
        <v>287</v>
      </c>
      <c r="I29" s="27" t="s">
        <v>98</v>
      </c>
      <c r="J29" s="14"/>
      <c r="K29" s="36" t="str">
        <f>"77,5"</f>
        <v>77,5</v>
      </c>
      <c r="L29" s="14" t="str">
        <f>"61,3955"</f>
        <v>61,3955</v>
      </c>
      <c r="M29" s="29" t="s">
        <v>416</v>
      </c>
    </row>
    <row r="30" spans="1:13">
      <c r="B30" s="5" t="s">
        <v>78</v>
      </c>
    </row>
    <row r="31" spans="1:13" ht="16">
      <c r="A31" s="41" t="s">
        <v>123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3">
      <c r="A32" s="8" t="s">
        <v>77</v>
      </c>
      <c r="B32" s="7" t="s">
        <v>288</v>
      </c>
      <c r="C32" s="7" t="s">
        <v>289</v>
      </c>
      <c r="D32" s="7" t="s">
        <v>290</v>
      </c>
      <c r="E32" s="7" t="s">
        <v>500</v>
      </c>
      <c r="F32" s="7" t="s">
        <v>14</v>
      </c>
      <c r="G32" s="20" t="s">
        <v>127</v>
      </c>
      <c r="H32" s="20" t="s">
        <v>114</v>
      </c>
      <c r="I32" s="20" t="s">
        <v>116</v>
      </c>
      <c r="J32" s="8"/>
      <c r="K32" s="33" t="str">
        <f>"117,5"</f>
        <v>117,5</v>
      </c>
      <c r="L32" s="8" t="str">
        <f>"84,6823"</f>
        <v>84,6823</v>
      </c>
      <c r="M32" s="7"/>
    </row>
    <row r="33" spans="1:13">
      <c r="B33" s="5" t="s">
        <v>78</v>
      </c>
    </row>
    <row r="34" spans="1:13" ht="16">
      <c r="A34" s="41" t="s">
        <v>138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3">
      <c r="A35" s="10" t="s">
        <v>81</v>
      </c>
      <c r="B35" s="9" t="s">
        <v>291</v>
      </c>
      <c r="C35" s="9" t="s">
        <v>468</v>
      </c>
      <c r="D35" s="9" t="s">
        <v>292</v>
      </c>
      <c r="E35" s="9" t="s">
        <v>502</v>
      </c>
      <c r="F35" s="9" t="s">
        <v>14</v>
      </c>
      <c r="G35" s="23" t="s">
        <v>119</v>
      </c>
      <c r="H35" s="23" t="s">
        <v>119</v>
      </c>
      <c r="I35" s="23" t="s">
        <v>119</v>
      </c>
      <c r="J35" s="10"/>
      <c r="K35" s="34">
        <v>0</v>
      </c>
      <c r="L35" s="10" t="str">
        <f>"0,0000"</f>
        <v>0,0000</v>
      </c>
      <c r="M35" s="9"/>
    </row>
    <row r="36" spans="1:13">
      <c r="A36" s="12" t="s">
        <v>77</v>
      </c>
      <c r="B36" s="11" t="s">
        <v>293</v>
      </c>
      <c r="C36" s="11" t="s">
        <v>294</v>
      </c>
      <c r="D36" s="11" t="s">
        <v>295</v>
      </c>
      <c r="E36" s="11" t="s">
        <v>500</v>
      </c>
      <c r="F36" s="11" t="s">
        <v>26</v>
      </c>
      <c r="G36" s="24" t="s">
        <v>29</v>
      </c>
      <c r="H36" s="24" t="s">
        <v>296</v>
      </c>
      <c r="I36" s="25" t="s">
        <v>39</v>
      </c>
      <c r="J36" s="12"/>
      <c r="K36" s="35" t="str">
        <f>"162,5"</f>
        <v>162,5</v>
      </c>
      <c r="L36" s="12" t="str">
        <f>"108,9400"</f>
        <v>108,9400</v>
      </c>
      <c r="M36" s="31" t="s">
        <v>429</v>
      </c>
    </row>
    <row r="37" spans="1:13">
      <c r="A37" s="12" t="s">
        <v>79</v>
      </c>
      <c r="B37" s="11" t="s">
        <v>297</v>
      </c>
      <c r="C37" s="11" t="s">
        <v>298</v>
      </c>
      <c r="D37" s="11" t="s">
        <v>141</v>
      </c>
      <c r="E37" s="11" t="s">
        <v>500</v>
      </c>
      <c r="F37" s="11" t="s">
        <v>14</v>
      </c>
      <c r="G37" s="24" t="s">
        <v>299</v>
      </c>
      <c r="H37" s="24" t="s">
        <v>120</v>
      </c>
      <c r="I37" s="25" t="s">
        <v>300</v>
      </c>
      <c r="J37" s="12"/>
      <c r="K37" s="35" t="str">
        <f>"132,5"</f>
        <v>132,5</v>
      </c>
      <c r="L37" s="12" t="str">
        <f>"89,2255"</f>
        <v>89,2255</v>
      </c>
      <c r="M37" s="31" t="s">
        <v>430</v>
      </c>
    </row>
    <row r="38" spans="1:13">
      <c r="A38" s="12" t="s">
        <v>80</v>
      </c>
      <c r="B38" s="11" t="s">
        <v>301</v>
      </c>
      <c r="C38" s="11" t="s">
        <v>302</v>
      </c>
      <c r="D38" s="11" t="s">
        <v>303</v>
      </c>
      <c r="E38" s="11" t="s">
        <v>500</v>
      </c>
      <c r="F38" s="11" t="s">
        <v>26</v>
      </c>
      <c r="G38" s="24" t="s">
        <v>17</v>
      </c>
      <c r="H38" s="24" t="s">
        <v>116</v>
      </c>
      <c r="I38" s="25" t="s">
        <v>304</v>
      </c>
      <c r="J38" s="12"/>
      <c r="K38" s="35" t="str">
        <f>"117,5"</f>
        <v>117,5</v>
      </c>
      <c r="L38" s="12" t="str">
        <f>"78,8307"</f>
        <v>78,8307</v>
      </c>
      <c r="M38" s="31" t="s">
        <v>424</v>
      </c>
    </row>
    <row r="39" spans="1:13">
      <c r="A39" s="12" t="s">
        <v>77</v>
      </c>
      <c r="B39" s="11" t="s">
        <v>305</v>
      </c>
      <c r="C39" s="11" t="s">
        <v>469</v>
      </c>
      <c r="D39" s="11" t="s">
        <v>306</v>
      </c>
      <c r="E39" s="11" t="s">
        <v>503</v>
      </c>
      <c r="F39" s="11" t="s">
        <v>307</v>
      </c>
      <c r="G39" s="24" t="s">
        <v>299</v>
      </c>
      <c r="H39" s="24" t="s">
        <v>137</v>
      </c>
      <c r="I39" s="25" t="s">
        <v>300</v>
      </c>
      <c r="J39" s="12"/>
      <c r="K39" s="35" t="str">
        <f>"135,0"</f>
        <v>135,0</v>
      </c>
      <c r="L39" s="12" t="str">
        <f>"128,3720"</f>
        <v>128,3720</v>
      </c>
      <c r="M39" s="11"/>
    </row>
    <row r="40" spans="1:13">
      <c r="A40" s="14" t="s">
        <v>77</v>
      </c>
      <c r="B40" s="13" t="s">
        <v>308</v>
      </c>
      <c r="C40" s="13" t="s">
        <v>470</v>
      </c>
      <c r="D40" s="13" t="s">
        <v>309</v>
      </c>
      <c r="E40" s="13" t="s">
        <v>504</v>
      </c>
      <c r="F40" s="13" t="s">
        <v>14</v>
      </c>
      <c r="G40" s="26" t="s">
        <v>18</v>
      </c>
      <c r="H40" s="26" t="s">
        <v>116</v>
      </c>
      <c r="I40" s="27" t="s">
        <v>19</v>
      </c>
      <c r="J40" s="14"/>
      <c r="K40" s="36" t="str">
        <f>"117,5"</f>
        <v>117,5</v>
      </c>
      <c r="L40" s="14" t="str">
        <f>"131,9564"</f>
        <v>131,9564</v>
      </c>
      <c r="M40" s="29" t="s">
        <v>431</v>
      </c>
    </row>
    <row r="41" spans="1:13">
      <c r="B41" s="5" t="s">
        <v>78</v>
      </c>
    </row>
    <row r="42" spans="1:13" ht="16">
      <c r="A42" s="41" t="s">
        <v>10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3">
      <c r="A43" s="10" t="s">
        <v>77</v>
      </c>
      <c r="B43" s="9" t="s">
        <v>310</v>
      </c>
      <c r="C43" s="9" t="s">
        <v>471</v>
      </c>
      <c r="D43" s="9" t="s">
        <v>311</v>
      </c>
      <c r="E43" s="9" t="s">
        <v>502</v>
      </c>
      <c r="F43" s="9" t="s">
        <v>14</v>
      </c>
      <c r="G43" s="22" t="s">
        <v>114</v>
      </c>
      <c r="H43" s="23" t="s">
        <v>17</v>
      </c>
      <c r="I43" s="22" t="s">
        <v>17</v>
      </c>
      <c r="J43" s="10"/>
      <c r="K43" s="34" t="str">
        <f>"110,0"</f>
        <v>110,0</v>
      </c>
      <c r="L43" s="10" t="str">
        <f>"71,5770"</f>
        <v>71,5770</v>
      </c>
      <c r="M43" s="9"/>
    </row>
    <row r="44" spans="1:13">
      <c r="A44" s="12" t="s">
        <v>77</v>
      </c>
      <c r="B44" s="11" t="s">
        <v>312</v>
      </c>
      <c r="C44" s="11" t="s">
        <v>313</v>
      </c>
      <c r="D44" s="11" t="s">
        <v>314</v>
      </c>
      <c r="E44" s="11" t="s">
        <v>500</v>
      </c>
      <c r="F44" s="11" t="s">
        <v>14</v>
      </c>
      <c r="G44" s="24" t="s">
        <v>49</v>
      </c>
      <c r="H44" s="24" t="s">
        <v>151</v>
      </c>
      <c r="I44" s="25" t="s">
        <v>29</v>
      </c>
      <c r="J44" s="12"/>
      <c r="K44" s="35" t="str">
        <f>"152,5"</f>
        <v>152,5</v>
      </c>
      <c r="L44" s="12" t="str">
        <f>"98,9267"</f>
        <v>98,9267</v>
      </c>
      <c r="M44" s="31" t="s">
        <v>416</v>
      </c>
    </row>
    <row r="45" spans="1:13">
      <c r="A45" s="12" t="s">
        <v>79</v>
      </c>
      <c r="B45" s="11" t="s">
        <v>315</v>
      </c>
      <c r="C45" s="11" t="s">
        <v>316</v>
      </c>
      <c r="D45" s="11" t="s">
        <v>317</v>
      </c>
      <c r="E45" s="11" t="s">
        <v>500</v>
      </c>
      <c r="F45" s="11" t="s">
        <v>26</v>
      </c>
      <c r="G45" s="24" t="s">
        <v>119</v>
      </c>
      <c r="H45" s="24" t="s">
        <v>120</v>
      </c>
      <c r="I45" s="24" t="s">
        <v>48</v>
      </c>
      <c r="J45" s="12"/>
      <c r="K45" s="35" t="str">
        <f>"140,0"</f>
        <v>140,0</v>
      </c>
      <c r="L45" s="12" t="str">
        <f>"91,8680"</f>
        <v>91,8680</v>
      </c>
      <c r="M45" s="31" t="s">
        <v>424</v>
      </c>
    </row>
    <row r="46" spans="1:13">
      <c r="A46" s="12" t="s">
        <v>80</v>
      </c>
      <c r="B46" s="11" t="s">
        <v>153</v>
      </c>
      <c r="C46" s="11" t="s">
        <v>154</v>
      </c>
      <c r="D46" s="11" t="s">
        <v>155</v>
      </c>
      <c r="E46" s="11" t="s">
        <v>500</v>
      </c>
      <c r="F46" s="11" t="s">
        <v>14</v>
      </c>
      <c r="G46" s="25" t="s">
        <v>120</v>
      </c>
      <c r="H46" s="24" t="s">
        <v>120</v>
      </c>
      <c r="I46" s="24" t="s">
        <v>48</v>
      </c>
      <c r="J46" s="12"/>
      <c r="K46" s="35" t="str">
        <f>"140,0"</f>
        <v>140,0</v>
      </c>
      <c r="L46" s="12" t="str">
        <f>"91,4480"</f>
        <v>91,4480</v>
      </c>
      <c r="M46" s="11"/>
    </row>
    <row r="47" spans="1:13">
      <c r="A47" s="12" t="s">
        <v>247</v>
      </c>
      <c r="B47" s="11" t="s">
        <v>318</v>
      </c>
      <c r="C47" s="11" t="s">
        <v>319</v>
      </c>
      <c r="D47" s="11" t="s">
        <v>320</v>
      </c>
      <c r="E47" s="11" t="s">
        <v>500</v>
      </c>
      <c r="F47" s="11" t="s">
        <v>14</v>
      </c>
      <c r="G47" s="24" t="s">
        <v>304</v>
      </c>
      <c r="H47" s="24" t="s">
        <v>120</v>
      </c>
      <c r="I47" s="24" t="s">
        <v>300</v>
      </c>
      <c r="J47" s="12"/>
      <c r="K47" s="35" t="str">
        <f>"137,5"</f>
        <v>137,5</v>
      </c>
      <c r="L47" s="12" t="str">
        <f>"88,7012"</f>
        <v>88,7012</v>
      </c>
      <c r="M47" s="11"/>
    </row>
    <row r="48" spans="1:13">
      <c r="A48" s="12" t="s">
        <v>248</v>
      </c>
      <c r="B48" s="11" t="s">
        <v>321</v>
      </c>
      <c r="C48" s="11" t="s">
        <v>322</v>
      </c>
      <c r="D48" s="11" t="s">
        <v>323</v>
      </c>
      <c r="E48" s="11" t="s">
        <v>500</v>
      </c>
      <c r="F48" s="11" t="s">
        <v>14</v>
      </c>
      <c r="G48" s="24" t="s">
        <v>119</v>
      </c>
      <c r="H48" s="25" t="s">
        <v>137</v>
      </c>
      <c r="I48" s="25" t="s">
        <v>137</v>
      </c>
      <c r="J48" s="12"/>
      <c r="K48" s="35" t="str">
        <f>"125,0"</f>
        <v>125,0</v>
      </c>
      <c r="L48" s="12" t="str">
        <f>"80,4000"</f>
        <v>80,4000</v>
      </c>
      <c r="M48" s="11" t="s">
        <v>324</v>
      </c>
    </row>
    <row r="49" spans="1:13">
      <c r="A49" s="12" t="s">
        <v>77</v>
      </c>
      <c r="B49" s="11" t="s">
        <v>325</v>
      </c>
      <c r="C49" s="11" t="s">
        <v>472</v>
      </c>
      <c r="D49" s="11" t="s">
        <v>326</v>
      </c>
      <c r="E49" s="11" t="s">
        <v>501</v>
      </c>
      <c r="F49" s="11" t="s">
        <v>14</v>
      </c>
      <c r="G49" s="24" t="s">
        <v>114</v>
      </c>
      <c r="H49" s="24" t="s">
        <v>182</v>
      </c>
      <c r="I49" s="24" t="s">
        <v>17</v>
      </c>
      <c r="J49" s="12"/>
      <c r="K49" s="35" t="str">
        <f>"110,0"</f>
        <v>110,0</v>
      </c>
      <c r="L49" s="12" t="str">
        <f>"75,0060"</f>
        <v>75,0060</v>
      </c>
      <c r="M49" s="31" t="s">
        <v>423</v>
      </c>
    </row>
    <row r="50" spans="1:13">
      <c r="A50" s="14" t="s">
        <v>77</v>
      </c>
      <c r="B50" s="13" t="s">
        <v>327</v>
      </c>
      <c r="C50" s="13" t="s">
        <v>473</v>
      </c>
      <c r="D50" s="13" t="s">
        <v>328</v>
      </c>
      <c r="E50" s="13" t="s">
        <v>505</v>
      </c>
      <c r="F50" s="13" t="s">
        <v>26</v>
      </c>
      <c r="G50" s="26" t="s">
        <v>142</v>
      </c>
      <c r="H50" s="26" t="s">
        <v>151</v>
      </c>
      <c r="I50" s="26" t="s">
        <v>329</v>
      </c>
      <c r="J50" s="14"/>
      <c r="K50" s="36" t="str">
        <f>"157,5"</f>
        <v>157,5</v>
      </c>
      <c r="L50" s="14" t="str">
        <f>"114,3374"</f>
        <v>114,3374</v>
      </c>
      <c r="M50" s="29" t="s">
        <v>424</v>
      </c>
    </row>
    <row r="51" spans="1:13">
      <c r="B51" s="5" t="s">
        <v>78</v>
      </c>
    </row>
    <row r="52" spans="1:13" ht="16">
      <c r="A52" s="41" t="s">
        <v>23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3">
      <c r="A53" s="8" t="s">
        <v>77</v>
      </c>
      <c r="B53" s="7" t="s">
        <v>330</v>
      </c>
      <c r="C53" s="7" t="s">
        <v>474</v>
      </c>
      <c r="D53" s="7" t="s">
        <v>331</v>
      </c>
      <c r="E53" s="7" t="s">
        <v>505</v>
      </c>
      <c r="F53" s="7" t="s">
        <v>14</v>
      </c>
      <c r="G53" s="20" t="s">
        <v>119</v>
      </c>
      <c r="H53" s="20" t="s">
        <v>107</v>
      </c>
      <c r="I53" s="21" t="s">
        <v>137</v>
      </c>
      <c r="J53" s="8"/>
      <c r="K53" s="33" t="str">
        <f>"130,0"</f>
        <v>130,0</v>
      </c>
      <c r="L53" s="8" t="str">
        <f>"85,8077"</f>
        <v>85,8077</v>
      </c>
      <c r="M53" s="30" t="s">
        <v>416</v>
      </c>
    </row>
    <row r="54" spans="1:13">
      <c r="B54" s="5" t="s">
        <v>78</v>
      </c>
    </row>
    <row r="55" spans="1:13" ht="16">
      <c r="A55" s="41" t="s">
        <v>51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3">
      <c r="A56" s="10" t="s">
        <v>77</v>
      </c>
      <c r="B56" s="9" t="s">
        <v>332</v>
      </c>
      <c r="C56" s="9" t="s">
        <v>333</v>
      </c>
      <c r="D56" s="9" t="s">
        <v>334</v>
      </c>
      <c r="E56" s="9" t="s">
        <v>499</v>
      </c>
      <c r="F56" s="9" t="s">
        <v>14</v>
      </c>
      <c r="G56" s="22" t="s">
        <v>142</v>
      </c>
      <c r="H56" s="22" t="s">
        <v>29</v>
      </c>
      <c r="I56" s="22" t="s">
        <v>57</v>
      </c>
      <c r="J56" s="10"/>
      <c r="K56" s="34" t="str">
        <f>"160,0"</f>
        <v>160,0</v>
      </c>
      <c r="L56" s="10" t="str">
        <f>"95,3280"</f>
        <v>95,3280</v>
      </c>
      <c r="M56" s="28" t="s">
        <v>419</v>
      </c>
    </row>
    <row r="57" spans="1:13">
      <c r="A57" s="12" t="s">
        <v>77</v>
      </c>
      <c r="B57" s="11" t="s">
        <v>335</v>
      </c>
      <c r="C57" s="11" t="s">
        <v>475</v>
      </c>
      <c r="D57" s="11" t="s">
        <v>336</v>
      </c>
      <c r="E57" s="11" t="s">
        <v>502</v>
      </c>
      <c r="F57" s="11" t="s">
        <v>14</v>
      </c>
      <c r="G57" s="24" t="s">
        <v>128</v>
      </c>
      <c r="H57" s="24" t="s">
        <v>114</v>
      </c>
      <c r="I57" s="24" t="s">
        <v>182</v>
      </c>
      <c r="J57" s="12"/>
      <c r="K57" s="35" t="str">
        <f>"107,5"</f>
        <v>107,5</v>
      </c>
      <c r="L57" s="12" t="str">
        <f>"64,6183"</f>
        <v>64,6183</v>
      </c>
      <c r="M57" s="31" t="s">
        <v>416</v>
      </c>
    </row>
    <row r="58" spans="1:13">
      <c r="A58" s="12" t="s">
        <v>77</v>
      </c>
      <c r="B58" s="11" t="s">
        <v>337</v>
      </c>
      <c r="C58" s="11" t="s">
        <v>338</v>
      </c>
      <c r="D58" s="11" t="s">
        <v>339</v>
      </c>
      <c r="E58" s="11" t="s">
        <v>500</v>
      </c>
      <c r="F58" s="11" t="s">
        <v>14</v>
      </c>
      <c r="G58" s="24" t="s">
        <v>27</v>
      </c>
      <c r="H58" s="24" t="s">
        <v>20</v>
      </c>
      <c r="I58" s="24" t="s">
        <v>28</v>
      </c>
      <c r="J58" s="12"/>
      <c r="K58" s="35" t="str">
        <f>"205,0"</f>
        <v>205,0</v>
      </c>
      <c r="L58" s="12" t="str">
        <f>"120,8475"</f>
        <v>120,8475</v>
      </c>
      <c r="M58" s="11"/>
    </row>
    <row r="59" spans="1:13">
      <c r="A59" s="14" t="s">
        <v>79</v>
      </c>
      <c r="B59" s="13" t="s">
        <v>340</v>
      </c>
      <c r="C59" s="13" t="s">
        <v>341</v>
      </c>
      <c r="D59" s="13" t="s">
        <v>54</v>
      </c>
      <c r="E59" s="13" t="s">
        <v>500</v>
      </c>
      <c r="F59" s="13" t="s">
        <v>26</v>
      </c>
      <c r="G59" s="26" t="s">
        <v>342</v>
      </c>
      <c r="H59" s="26" t="s">
        <v>49</v>
      </c>
      <c r="I59" s="27" t="s">
        <v>29</v>
      </c>
      <c r="J59" s="14"/>
      <c r="K59" s="36" t="str">
        <f>"150,0"</f>
        <v>150,0</v>
      </c>
      <c r="L59" s="14" t="str">
        <f>"89,2500"</f>
        <v>89,2500</v>
      </c>
      <c r="M59" s="29" t="s">
        <v>424</v>
      </c>
    </row>
    <row r="60" spans="1:13">
      <c r="B60" s="5" t="s">
        <v>78</v>
      </c>
    </row>
    <row r="61" spans="1:13" ht="16">
      <c r="A61" s="41" t="s">
        <v>62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13">
      <c r="A62" s="8" t="s">
        <v>77</v>
      </c>
      <c r="B62" s="7" t="s">
        <v>343</v>
      </c>
      <c r="C62" s="7" t="s">
        <v>476</v>
      </c>
      <c r="D62" s="7" t="s">
        <v>344</v>
      </c>
      <c r="E62" s="7" t="s">
        <v>501</v>
      </c>
      <c r="F62" s="7" t="s">
        <v>26</v>
      </c>
      <c r="G62" s="20" t="s">
        <v>58</v>
      </c>
      <c r="H62" s="21" t="s">
        <v>345</v>
      </c>
      <c r="I62" s="21" t="s">
        <v>345</v>
      </c>
      <c r="J62" s="8"/>
      <c r="K62" s="33" t="str">
        <f>"170,0"</f>
        <v>170,0</v>
      </c>
      <c r="L62" s="8" t="str">
        <f>"101,1161"</f>
        <v>101,1161</v>
      </c>
      <c r="M62" s="30" t="s">
        <v>424</v>
      </c>
    </row>
    <row r="63" spans="1:13">
      <c r="B63" s="5" t="s">
        <v>78</v>
      </c>
    </row>
    <row r="64" spans="1:13">
      <c r="B64" s="5" t="s">
        <v>78</v>
      </c>
    </row>
    <row r="65" spans="2:6">
      <c r="B65" s="5" t="s">
        <v>78</v>
      </c>
    </row>
    <row r="66" spans="2:6" ht="18">
      <c r="B66" s="15" t="s">
        <v>70</v>
      </c>
      <c r="C66" s="15"/>
    </row>
    <row r="67" spans="2:6" ht="16">
      <c r="B67" s="16" t="s">
        <v>161</v>
      </c>
      <c r="C67" s="16"/>
    </row>
    <row r="68" spans="2:6" ht="14">
      <c r="B68" s="17"/>
      <c r="C68" s="18" t="s">
        <v>75</v>
      </c>
    </row>
    <row r="69" spans="2:6" ht="14">
      <c r="B69" s="19" t="s">
        <v>72</v>
      </c>
      <c r="C69" s="19" t="s">
        <v>73</v>
      </c>
      <c r="D69" s="19" t="s">
        <v>490</v>
      </c>
      <c r="E69" s="19" t="s">
        <v>245</v>
      </c>
      <c r="F69" s="19" t="s">
        <v>74</v>
      </c>
    </row>
    <row r="70" spans="2:6">
      <c r="B70" s="5" t="s">
        <v>250</v>
      </c>
      <c r="C70" s="5" t="s">
        <v>75</v>
      </c>
      <c r="D70" s="6" t="s">
        <v>163</v>
      </c>
      <c r="E70" s="6" t="s">
        <v>113</v>
      </c>
      <c r="F70" s="6" t="s">
        <v>346</v>
      </c>
    </row>
    <row r="71" spans="2:6">
      <c r="B71" s="5" t="s">
        <v>265</v>
      </c>
      <c r="C71" s="5" t="s">
        <v>75</v>
      </c>
      <c r="D71" s="6" t="s">
        <v>164</v>
      </c>
      <c r="E71" s="6" t="s">
        <v>99</v>
      </c>
      <c r="F71" s="6" t="s">
        <v>347</v>
      </c>
    </row>
    <row r="72" spans="2:6">
      <c r="B72" s="5" t="s">
        <v>256</v>
      </c>
      <c r="C72" s="5" t="s">
        <v>75</v>
      </c>
      <c r="D72" s="6" t="s">
        <v>168</v>
      </c>
      <c r="E72" s="6" t="s">
        <v>112</v>
      </c>
      <c r="F72" s="6" t="s">
        <v>348</v>
      </c>
    </row>
    <row r="74" spans="2:6" ht="16">
      <c r="B74" s="16" t="s">
        <v>71</v>
      </c>
      <c r="C74" s="16"/>
    </row>
    <row r="75" spans="2:6" ht="14">
      <c r="B75" s="17"/>
      <c r="C75" s="18" t="s">
        <v>75</v>
      </c>
    </row>
    <row r="76" spans="2:6" ht="14">
      <c r="B76" s="19" t="s">
        <v>72</v>
      </c>
      <c r="C76" s="19" t="s">
        <v>73</v>
      </c>
      <c r="D76" s="19" t="s">
        <v>490</v>
      </c>
      <c r="E76" s="19" t="s">
        <v>245</v>
      </c>
      <c r="F76" s="19" t="s">
        <v>74</v>
      </c>
    </row>
    <row r="77" spans="2:6">
      <c r="B77" s="5" t="s">
        <v>337</v>
      </c>
      <c r="C77" s="5" t="s">
        <v>75</v>
      </c>
      <c r="D77" s="6" t="s">
        <v>76</v>
      </c>
      <c r="E77" s="6" t="s">
        <v>28</v>
      </c>
      <c r="F77" s="6" t="s">
        <v>349</v>
      </c>
    </row>
    <row r="78" spans="2:6">
      <c r="B78" s="5" t="s">
        <v>293</v>
      </c>
      <c r="C78" s="5" t="s">
        <v>75</v>
      </c>
      <c r="D78" s="6" t="s">
        <v>170</v>
      </c>
      <c r="E78" s="6" t="s">
        <v>296</v>
      </c>
      <c r="F78" s="6" t="s">
        <v>350</v>
      </c>
    </row>
    <row r="79" spans="2:6">
      <c r="B79" s="5" t="s">
        <v>312</v>
      </c>
      <c r="C79" s="5" t="s">
        <v>75</v>
      </c>
      <c r="D79" s="6" t="s">
        <v>169</v>
      </c>
      <c r="E79" s="6" t="s">
        <v>151</v>
      </c>
      <c r="F79" s="6" t="s">
        <v>351</v>
      </c>
    </row>
    <row r="80" spans="2:6">
      <c r="B80" s="5" t="s">
        <v>78</v>
      </c>
    </row>
    <row r="81" spans="2:6">
      <c r="B81" s="5" t="s">
        <v>78</v>
      </c>
    </row>
    <row r="82" spans="2:6">
      <c r="B82" s="5" t="s">
        <v>78</v>
      </c>
    </row>
    <row r="83" spans="2:6">
      <c r="B83" s="5" t="s">
        <v>78</v>
      </c>
    </row>
    <row r="84" spans="2:6">
      <c r="B84" s="5" t="s">
        <v>78</v>
      </c>
    </row>
    <row r="85" spans="2:6">
      <c r="B85" s="5" t="s">
        <v>78</v>
      </c>
    </row>
    <row r="86" spans="2:6">
      <c r="B86" s="5" t="s">
        <v>78</v>
      </c>
    </row>
    <row r="87" spans="2:6">
      <c r="B87" s="5" t="s">
        <v>78</v>
      </c>
    </row>
    <row r="88" spans="2:6">
      <c r="B88" s="5" t="s">
        <v>78</v>
      </c>
    </row>
    <row r="89" spans="2:6">
      <c r="B89" s="5" t="s">
        <v>78</v>
      </c>
    </row>
    <row r="90" spans="2:6">
      <c r="B90" s="5" t="s">
        <v>78</v>
      </c>
    </row>
    <row r="91" spans="2:6">
      <c r="B91" s="5" t="s">
        <v>78</v>
      </c>
    </row>
    <row r="92" spans="2:6">
      <c r="B92" s="5" t="s">
        <v>78</v>
      </c>
    </row>
    <row r="93" spans="2:6" ht="14">
      <c r="B93" s="5" t="s">
        <v>78</v>
      </c>
      <c r="C93" s="1"/>
      <c r="D93" s="1"/>
      <c r="E93" s="1"/>
      <c r="F93" s="1"/>
    </row>
    <row r="94" spans="2:6">
      <c r="B94" s="5" t="s">
        <v>78</v>
      </c>
      <c r="E94" s="6"/>
      <c r="F94" s="6"/>
    </row>
    <row r="95" spans="2:6">
      <c r="B95" s="5" t="s">
        <v>78</v>
      </c>
      <c r="E95" s="6"/>
      <c r="F95" s="6"/>
    </row>
    <row r="96" spans="2:6">
      <c r="B96" s="5" t="s">
        <v>78</v>
      </c>
    </row>
    <row r="97" spans="2:6">
      <c r="B97" s="5" t="s">
        <v>78</v>
      </c>
    </row>
    <row r="98" spans="2:6">
      <c r="B98" s="5" t="s">
        <v>78</v>
      </c>
    </row>
    <row r="99" spans="2:6">
      <c r="B99" s="5" t="s">
        <v>78</v>
      </c>
    </row>
    <row r="100" spans="2:6">
      <c r="B100" s="5" t="s">
        <v>78</v>
      </c>
    </row>
    <row r="101" spans="2:6">
      <c r="B101" s="5" t="s">
        <v>78</v>
      </c>
    </row>
    <row r="102" spans="2:6">
      <c r="B102" s="5" t="s">
        <v>78</v>
      </c>
    </row>
    <row r="103" spans="2:6" ht="14">
      <c r="B103" s="5" t="s">
        <v>78</v>
      </c>
      <c r="C103" s="17"/>
      <c r="D103" s="18"/>
    </row>
    <row r="104" spans="2:6" ht="14">
      <c r="B104" s="5" t="s">
        <v>78</v>
      </c>
      <c r="C104" s="1"/>
      <c r="D104" s="1"/>
      <c r="E104" s="1"/>
      <c r="F104" s="1"/>
    </row>
    <row r="105" spans="2:6">
      <c r="B105" s="5" t="s">
        <v>78</v>
      </c>
      <c r="E105" s="6"/>
      <c r="F105" s="6"/>
    </row>
    <row r="106" spans="2:6">
      <c r="B106" s="5" t="s">
        <v>78</v>
      </c>
      <c r="E106" s="6"/>
      <c r="F106" s="6"/>
    </row>
    <row r="107" spans="2:6">
      <c r="B107" s="5" t="s">
        <v>78</v>
      </c>
      <c r="E107" s="6"/>
      <c r="F107" s="6"/>
    </row>
    <row r="108" spans="2:6">
      <c r="B108" s="5" t="s">
        <v>78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5:J25"/>
    <mergeCell ref="A31:J31"/>
    <mergeCell ref="K3:K4"/>
    <mergeCell ref="L3:L4"/>
    <mergeCell ref="M3:M4"/>
    <mergeCell ref="A5:J5"/>
    <mergeCell ref="B3:B4"/>
    <mergeCell ref="A9:J9"/>
    <mergeCell ref="A12:J12"/>
    <mergeCell ref="A16:J16"/>
    <mergeCell ref="A22:J22"/>
    <mergeCell ref="A34:J34"/>
    <mergeCell ref="A42:J42"/>
    <mergeCell ref="A52:J52"/>
    <mergeCell ref="A55:J55"/>
    <mergeCell ref="A61:J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9"/>
  <sheetViews>
    <sheetView workbookViewId="0">
      <selection activeCell="A40" sqref="A40:XFD49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52" t="s">
        <v>453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4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5"/>
      <c r="L4" s="47"/>
      <c r="M4" s="49"/>
    </row>
    <row r="5" spans="1:13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77</v>
      </c>
      <c r="B6" s="7" t="s">
        <v>183</v>
      </c>
      <c r="C6" s="7" t="s">
        <v>184</v>
      </c>
      <c r="D6" s="7" t="s">
        <v>185</v>
      </c>
      <c r="E6" s="7" t="s">
        <v>500</v>
      </c>
      <c r="F6" s="7" t="s">
        <v>14</v>
      </c>
      <c r="G6" s="21" t="s">
        <v>17</v>
      </c>
      <c r="H6" s="20" t="s">
        <v>17</v>
      </c>
      <c r="I6" s="21" t="s">
        <v>18</v>
      </c>
      <c r="J6" s="8"/>
      <c r="K6" s="33" t="str">
        <f>"110,0"</f>
        <v>110,0</v>
      </c>
      <c r="L6" s="8" t="str">
        <f>"87,1420"</f>
        <v>87,1420</v>
      </c>
      <c r="M6" s="30" t="s">
        <v>427</v>
      </c>
    </row>
    <row r="7" spans="1:13">
      <c r="B7" s="5" t="s">
        <v>78</v>
      </c>
    </row>
    <row r="8" spans="1:13" ht="16">
      <c r="A8" s="41" t="s">
        <v>123</v>
      </c>
      <c r="B8" s="41"/>
      <c r="C8" s="41"/>
      <c r="D8" s="41"/>
      <c r="E8" s="41"/>
      <c r="F8" s="41"/>
      <c r="G8" s="41"/>
      <c r="H8" s="41"/>
      <c r="I8" s="41"/>
      <c r="J8" s="41"/>
    </row>
    <row r="9" spans="1:13">
      <c r="A9" s="8" t="s">
        <v>77</v>
      </c>
      <c r="B9" s="7" t="s">
        <v>186</v>
      </c>
      <c r="C9" s="7" t="s">
        <v>187</v>
      </c>
      <c r="D9" s="7" t="s">
        <v>188</v>
      </c>
      <c r="E9" s="7" t="s">
        <v>500</v>
      </c>
      <c r="F9" s="7" t="s">
        <v>14</v>
      </c>
      <c r="G9" s="20" t="s">
        <v>128</v>
      </c>
      <c r="H9" s="21" t="s">
        <v>17</v>
      </c>
      <c r="I9" s="21" t="s">
        <v>17</v>
      </c>
      <c r="J9" s="8"/>
      <c r="K9" s="33" t="str">
        <f>"100,0"</f>
        <v>100,0</v>
      </c>
      <c r="L9" s="8" t="str">
        <f>"75,5200"</f>
        <v>75,5200</v>
      </c>
      <c r="M9" s="7"/>
    </row>
    <row r="10" spans="1:13">
      <c r="B10" s="5" t="s">
        <v>78</v>
      </c>
    </row>
    <row r="11" spans="1:13" ht="16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3">
      <c r="A12" s="8" t="s">
        <v>77</v>
      </c>
      <c r="B12" s="7" t="s">
        <v>189</v>
      </c>
      <c r="C12" s="7" t="s">
        <v>190</v>
      </c>
      <c r="D12" s="7" t="s">
        <v>191</v>
      </c>
      <c r="E12" s="7" t="s">
        <v>500</v>
      </c>
      <c r="F12" s="7" t="s">
        <v>493</v>
      </c>
      <c r="G12" s="20" t="s">
        <v>57</v>
      </c>
      <c r="H12" s="20" t="s">
        <v>30</v>
      </c>
      <c r="I12" s="21" t="s">
        <v>58</v>
      </c>
      <c r="J12" s="8"/>
      <c r="K12" s="33" t="str">
        <f>"165,0"</f>
        <v>165,0</v>
      </c>
      <c r="L12" s="8" t="str">
        <f>"116,0940"</f>
        <v>116,0940</v>
      </c>
      <c r="M12" s="7"/>
    </row>
    <row r="13" spans="1:13">
      <c r="B13" s="5" t="s">
        <v>78</v>
      </c>
    </row>
    <row r="14" spans="1:13" ht="16">
      <c r="A14" s="41" t="s">
        <v>10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3">
      <c r="A15" s="10" t="s">
        <v>77</v>
      </c>
      <c r="B15" s="9" t="s">
        <v>192</v>
      </c>
      <c r="C15" s="9" t="s">
        <v>193</v>
      </c>
      <c r="D15" s="9" t="s">
        <v>194</v>
      </c>
      <c r="E15" s="9" t="s">
        <v>500</v>
      </c>
      <c r="F15" s="9" t="s">
        <v>195</v>
      </c>
      <c r="G15" s="22" t="s">
        <v>21</v>
      </c>
      <c r="H15" s="23" t="s">
        <v>143</v>
      </c>
      <c r="I15" s="23" t="s">
        <v>143</v>
      </c>
      <c r="J15" s="10"/>
      <c r="K15" s="34" t="str">
        <f>"210,0"</f>
        <v>210,0</v>
      </c>
      <c r="L15" s="10" t="str">
        <f>"136,0590"</f>
        <v>136,0590</v>
      </c>
      <c r="M15" s="28" t="s">
        <v>432</v>
      </c>
    </row>
    <row r="16" spans="1:13">
      <c r="A16" s="12" t="s">
        <v>79</v>
      </c>
      <c r="B16" s="11" t="s">
        <v>196</v>
      </c>
      <c r="C16" s="11" t="s">
        <v>197</v>
      </c>
      <c r="D16" s="11" t="s">
        <v>198</v>
      </c>
      <c r="E16" s="11" t="s">
        <v>500</v>
      </c>
      <c r="F16" s="11" t="s">
        <v>14</v>
      </c>
      <c r="G16" s="24" t="s">
        <v>28</v>
      </c>
      <c r="H16" s="24" t="s">
        <v>21</v>
      </c>
      <c r="I16" s="25" t="s">
        <v>199</v>
      </c>
      <c r="J16" s="12"/>
      <c r="K16" s="35" t="str">
        <f>"210,0"</f>
        <v>210,0</v>
      </c>
      <c r="L16" s="12" t="str">
        <f>"134,2950"</f>
        <v>134,2950</v>
      </c>
      <c r="M16" s="31" t="s">
        <v>433</v>
      </c>
    </row>
    <row r="17" spans="1:13">
      <c r="A17" s="12" t="s">
        <v>81</v>
      </c>
      <c r="B17" s="11" t="s">
        <v>200</v>
      </c>
      <c r="C17" s="11" t="s">
        <v>201</v>
      </c>
      <c r="D17" s="11" t="s">
        <v>202</v>
      </c>
      <c r="E17" s="11" t="s">
        <v>500</v>
      </c>
      <c r="F17" s="11" t="s">
        <v>14</v>
      </c>
      <c r="G17" s="25" t="s">
        <v>29</v>
      </c>
      <c r="H17" s="12"/>
      <c r="I17" s="12"/>
      <c r="J17" s="12"/>
      <c r="K17" s="35">
        <v>0</v>
      </c>
      <c r="L17" s="12" t="str">
        <f>"0,0000"</f>
        <v>0,0000</v>
      </c>
      <c r="M17" s="31" t="s">
        <v>416</v>
      </c>
    </row>
    <row r="18" spans="1:13">
      <c r="A18" s="14" t="s">
        <v>77</v>
      </c>
      <c r="B18" s="13" t="s">
        <v>203</v>
      </c>
      <c r="C18" s="13" t="s">
        <v>477</v>
      </c>
      <c r="D18" s="13" t="s">
        <v>204</v>
      </c>
      <c r="E18" s="13" t="s">
        <v>506</v>
      </c>
      <c r="F18" s="13" t="s">
        <v>14</v>
      </c>
      <c r="G18" s="26" t="s">
        <v>127</v>
      </c>
      <c r="H18" s="26" t="s">
        <v>128</v>
      </c>
      <c r="I18" s="26" t="s">
        <v>114</v>
      </c>
      <c r="J18" s="14"/>
      <c r="K18" s="36" t="str">
        <f>"105,0"</f>
        <v>105,0</v>
      </c>
      <c r="L18" s="14" t="str">
        <f>"115,3646"</f>
        <v>115,3646</v>
      </c>
      <c r="M18" s="29" t="s">
        <v>434</v>
      </c>
    </row>
    <row r="19" spans="1:13">
      <c r="B19" s="5" t="s">
        <v>78</v>
      </c>
    </row>
    <row r="20" spans="1:13" ht="16">
      <c r="A20" s="41" t="s">
        <v>23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3">
      <c r="A21" s="10" t="s">
        <v>77</v>
      </c>
      <c r="B21" s="9" t="s">
        <v>205</v>
      </c>
      <c r="C21" s="9" t="s">
        <v>206</v>
      </c>
      <c r="D21" s="9" t="s">
        <v>207</v>
      </c>
      <c r="E21" s="9" t="s">
        <v>500</v>
      </c>
      <c r="F21" s="9" t="s">
        <v>14</v>
      </c>
      <c r="G21" s="22" t="s">
        <v>21</v>
      </c>
      <c r="H21" s="22" t="s">
        <v>143</v>
      </c>
      <c r="I21" s="23" t="s">
        <v>22</v>
      </c>
      <c r="J21" s="10"/>
      <c r="K21" s="34" t="str">
        <f>"215,0"</f>
        <v>215,0</v>
      </c>
      <c r="L21" s="10" t="str">
        <f>"131,1715"</f>
        <v>131,1715</v>
      </c>
      <c r="M21" s="28" t="s">
        <v>435</v>
      </c>
    </row>
    <row r="22" spans="1:13">
      <c r="A22" s="12" t="s">
        <v>79</v>
      </c>
      <c r="B22" s="11" t="s">
        <v>208</v>
      </c>
      <c r="C22" s="11" t="s">
        <v>209</v>
      </c>
      <c r="D22" s="11" t="s">
        <v>210</v>
      </c>
      <c r="E22" s="11" t="s">
        <v>500</v>
      </c>
      <c r="F22" s="11" t="s">
        <v>14</v>
      </c>
      <c r="G22" s="24" t="s">
        <v>27</v>
      </c>
      <c r="H22" s="24" t="s">
        <v>20</v>
      </c>
      <c r="I22" s="25" t="s">
        <v>21</v>
      </c>
      <c r="J22" s="12"/>
      <c r="K22" s="35" t="str">
        <f>"200,0"</f>
        <v>200,0</v>
      </c>
      <c r="L22" s="12" t="str">
        <f>"122,7200"</f>
        <v>122,7200</v>
      </c>
      <c r="M22" s="11"/>
    </row>
    <row r="23" spans="1:13">
      <c r="A23" s="12" t="s">
        <v>80</v>
      </c>
      <c r="B23" s="11" t="s">
        <v>211</v>
      </c>
      <c r="C23" s="11" t="s">
        <v>212</v>
      </c>
      <c r="D23" s="11" t="s">
        <v>213</v>
      </c>
      <c r="E23" s="11" t="s">
        <v>500</v>
      </c>
      <c r="F23" s="11" t="s">
        <v>214</v>
      </c>
      <c r="G23" s="25" t="s">
        <v>156</v>
      </c>
      <c r="H23" s="25" t="s">
        <v>156</v>
      </c>
      <c r="I23" s="24" t="s">
        <v>27</v>
      </c>
      <c r="J23" s="12"/>
      <c r="K23" s="35" t="str">
        <f>"190,0"</f>
        <v>190,0</v>
      </c>
      <c r="L23" s="12" t="str">
        <f>"115,6340"</f>
        <v>115,6340</v>
      </c>
      <c r="M23" s="11"/>
    </row>
    <row r="24" spans="1:13">
      <c r="A24" s="12" t="s">
        <v>247</v>
      </c>
      <c r="B24" s="11" t="s">
        <v>215</v>
      </c>
      <c r="C24" s="11" t="s">
        <v>216</v>
      </c>
      <c r="D24" s="11" t="s">
        <v>217</v>
      </c>
      <c r="E24" s="11" t="s">
        <v>500</v>
      </c>
      <c r="F24" s="11" t="s">
        <v>26</v>
      </c>
      <c r="G24" s="24" t="s">
        <v>58</v>
      </c>
      <c r="H24" s="24" t="s">
        <v>40</v>
      </c>
      <c r="I24" s="25" t="s">
        <v>156</v>
      </c>
      <c r="J24" s="12"/>
      <c r="K24" s="35" t="str">
        <f>"180,0"</f>
        <v>180,0</v>
      </c>
      <c r="L24" s="12" t="str">
        <f>"110,5920"</f>
        <v>110,5920</v>
      </c>
      <c r="M24" s="31" t="s">
        <v>424</v>
      </c>
    </row>
    <row r="25" spans="1:13">
      <c r="A25" s="12" t="s">
        <v>248</v>
      </c>
      <c r="B25" s="11" t="s">
        <v>218</v>
      </c>
      <c r="C25" s="11" t="s">
        <v>219</v>
      </c>
      <c r="D25" s="11" t="s">
        <v>220</v>
      </c>
      <c r="E25" s="11" t="s">
        <v>500</v>
      </c>
      <c r="F25" s="11" t="s">
        <v>14</v>
      </c>
      <c r="G25" s="24" t="s">
        <v>29</v>
      </c>
      <c r="H25" s="24" t="s">
        <v>30</v>
      </c>
      <c r="I25" s="24" t="s">
        <v>59</v>
      </c>
      <c r="J25" s="12"/>
      <c r="K25" s="35" t="str">
        <f>"172,5"</f>
        <v>172,5</v>
      </c>
      <c r="L25" s="12" t="str">
        <f>"106,7947"</f>
        <v>106,7947</v>
      </c>
      <c r="M25" s="11"/>
    </row>
    <row r="26" spans="1:13">
      <c r="A26" s="12" t="s">
        <v>249</v>
      </c>
      <c r="B26" s="11" t="s">
        <v>221</v>
      </c>
      <c r="C26" s="11" t="s">
        <v>222</v>
      </c>
      <c r="D26" s="11" t="s">
        <v>223</v>
      </c>
      <c r="E26" s="11" t="s">
        <v>500</v>
      </c>
      <c r="F26" s="11" t="s">
        <v>14</v>
      </c>
      <c r="G26" s="24" t="s">
        <v>49</v>
      </c>
      <c r="H26" s="24" t="s">
        <v>57</v>
      </c>
      <c r="I26" s="12"/>
      <c r="J26" s="12"/>
      <c r="K26" s="35" t="str">
        <f>"160,0"</f>
        <v>160,0</v>
      </c>
      <c r="L26" s="12" t="str">
        <f>"97,6960"</f>
        <v>97,6960</v>
      </c>
      <c r="M26" s="11"/>
    </row>
    <row r="27" spans="1:13">
      <c r="A27" s="14" t="s">
        <v>77</v>
      </c>
      <c r="B27" s="13" t="s">
        <v>218</v>
      </c>
      <c r="C27" s="13" t="s">
        <v>478</v>
      </c>
      <c r="D27" s="13" t="s">
        <v>220</v>
      </c>
      <c r="E27" s="13" t="s">
        <v>501</v>
      </c>
      <c r="F27" s="13" t="s">
        <v>14</v>
      </c>
      <c r="G27" s="26" t="s">
        <v>29</v>
      </c>
      <c r="H27" s="26" t="s">
        <v>30</v>
      </c>
      <c r="I27" s="26" t="s">
        <v>59</v>
      </c>
      <c r="J27" s="14"/>
      <c r="K27" s="36" t="str">
        <f>"172,5"</f>
        <v>172,5</v>
      </c>
      <c r="L27" s="14" t="str">
        <f>"108,2899"</f>
        <v>108,2899</v>
      </c>
      <c r="M27" s="13"/>
    </row>
    <row r="28" spans="1:13">
      <c r="B28" s="5" t="s">
        <v>78</v>
      </c>
    </row>
    <row r="29" spans="1:13" ht="16">
      <c r="A29" s="41" t="s">
        <v>51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3">
      <c r="A30" s="10" t="s">
        <v>77</v>
      </c>
      <c r="B30" s="9" t="s">
        <v>224</v>
      </c>
      <c r="C30" s="9" t="s">
        <v>225</v>
      </c>
      <c r="D30" s="9" t="s">
        <v>226</v>
      </c>
      <c r="E30" s="9" t="s">
        <v>500</v>
      </c>
      <c r="F30" s="9" t="s">
        <v>227</v>
      </c>
      <c r="G30" s="22" t="s">
        <v>21</v>
      </c>
      <c r="H30" s="22" t="s">
        <v>143</v>
      </c>
      <c r="I30" s="23" t="s">
        <v>22</v>
      </c>
      <c r="J30" s="10"/>
      <c r="K30" s="34" t="str">
        <f>"215,0"</f>
        <v>215,0</v>
      </c>
      <c r="L30" s="10" t="str">
        <f>"127,8820"</f>
        <v>127,8820</v>
      </c>
      <c r="M30" s="9"/>
    </row>
    <row r="31" spans="1:13">
      <c r="A31" s="14" t="s">
        <v>79</v>
      </c>
      <c r="B31" s="13" t="s">
        <v>228</v>
      </c>
      <c r="C31" s="13" t="s">
        <v>229</v>
      </c>
      <c r="D31" s="13" t="s">
        <v>230</v>
      </c>
      <c r="E31" s="13" t="s">
        <v>500</v>
      </c>
      <c r="F31" s="13" t="s">
        <v>195</v>
      </c>
      <c r="G31" s="26" t="s">
        <v>156</v>
      </c>
      <c r="H31" s="27" t="s">
        <v>231</v>
      </c>
      <c r="I31" s="27" t="s">
        <v>231</v>
      </c>
      <c r="J31" s="14"/>
      <c r="K31" s="36" t="str">
        <f>"185,0"</f>
        <v>185,0</v>
      </c>
      <c r="L31" s="14" t="str">
        <f>"111,2405"</f>
        <v>111,2405</v>
      </c>
      <c r="M31" s="29" t="s">
        <v>436</v>
      </c>
    </row>
    <row r="32" spans="1:13">
      <c r="B32" s="5" t="s">
        <v>78</v>
      </c>
    </row>
    <row r="33" spans="1:13" ht="16">
      <c r="A33" s="41" t="s">
        <v>62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3">
      <c r="A34" s="10" t="s">
        <v>77</v>
      </c>
      <c r="B34" s="9" t="s">
        <v>232</v>
      </c>
      <c r="C34" s="9" t="s">
        <v>233</v>
      </c>
      <c r="D34" s="9" t="s">
        <v>234</v>
      </c>
      <c r="E34" s="9" t="s">
        <v>500</v>
      </c>
      <c r="F34" s="9" t="s">
        <v>14</v>
      </c>
      <c r="G34" s="22" t="s">
        <v>28</v>
      </c>
      <c r="H34" s="22" t="s">
        <v>21</v>
      </c>
      <c r="I34" s="22" t="s">
        <v>143</v>
      </c>
      <c r="J34" s="10"/>
      <c r="K34" s="34" t="str">
        <f>"215,0"</f>
        <v>215,0</v>
      </c>
      <c r="L34" s="10" t="str">
        <f>"124,5925"</f>
        <v>124,5925</v>
      </c>
      <c r="M34" s="9"/>
    </row>
    <row r="35" spans="1:13">
      <c r="A35" s="12" t="s">
        <v>79</v>
      </c>
      <c r="B35" s="11" t="s">
        <v>235</v>
      </c>
      <c r="C35" s="11" t="s">
        <v>236</v>
      </c>
      <c r="D35" s="11" t="s">
        <v>237</v>
      </c>
      <c r="E35" s="11" t="s">
        <v>500</v>
      </c>
      <c r="F35" s="11" t="s">
        <v>14</v>
      </c>
      <c r="G35" s="24" t="s">
        <v>40</v>
      </c>
      <c r="H35" s="24" t="s">
        <v>231</v>
      </c>
      <c r="I35" s="24" t="s">
        <v>238</v>
      </c>
      <c r="J35" s="12"/>
      <c r="K35" s="35" t="str">
        <f>"207,5"</f>
        <v>207,5</v>
      </c>
      <c r="L35" s="12" t="str">
        <f>"118,9390"</f>
        <v>118,9390</v>
      </c>
      <c r="M35" s="31" t="s">
        <v>437</v>
      </c>
    </row>
    <row r="36" spans="1:13">
      <c r="A36" s="12" t="s">
        <v>80</v>
      </c>
      <c r="B36" s="11" t="s">
        <v>239</v>
      </c>
      <c r="C36" s="11" t="s">
        <v>240</v>
      </c>
      <c r="D36" s="11" t="s">
        <v>241</v>
      </c>
      <c r="E36" s="11" t="s">
        <v>500</v>
      </c>
      <c r="F36" s="11" t="s">
        <v>14</v>
      </c>
      <c r="G36" s="24" t="s">
        <v>27</v>
      </c>
      <c r="H36" s="24" t="s">
        <v>157</v>
      </c>
      <c r="I36" s="24" t="s">
        <v>28</v>
      </c>
      <c r="J36" s="12"/>
      <c r="K36" s="35" t="str">
        <f>"205,0"</f>
        <v>205,0</v>
      </c>
      <c r="L36" s="12" t="str">
        <f>"118,2850"</f>
        <v>118,2850</v>
      </c>
      <c r="M36" s="11"/>
    </row>
    <row r="37" spans="1:13">
      <c r="A37" s="14" t="s">
        <v>247</v>
      </c>
      <c r="B37" s="13" t="s">
        <v>242</v>
      </c>
      <c r="C37" s="13" t="s">
        <v>243</v>
      </c>
      <c r="D37" s="13" t="s">
        <v>244</v>
      </c>
      <c r="E37" s="13" t="s">
        <v>500</v>
      </c>
      <c r="F37" s="13" t="s">
        <v>14</v>
      </c>
      <c r="G37" s="26" t="s">
        <v>15</v>
      </c>
      <c r="H37" s="26" t="s">
        <v>156</v>
      </c>
      <c r="I37" s="26" t="s">
        <v>27</v>
      </c>
      <c r="J37" s="14"/>
      <c r="K37" s="36" t="str">
        <f>"190,0"</f>
        <v>190,0</v>
      </c>
      <c r="L37" s="14" t="str">
        <f>"109,0030"</f>
        <v>109,0030</v>
      </c>
      <c r="M37" s="13"/>
    </row>
    <row r="38" spans="1:13">
      <c r="B38" s="5" t="s">
        <v>78</v>
      </c>
    </row>
    <row r="39" spans="1:13">
      <c r="B39" s="5" t="s">
        <v>78</v>
      </c>
    </row>
    <row r="40" spans="1:13">
      <c r="B40" s="5" t="s">
        <v>78</v>
      </c>
    </row>
    <row r="41" spans="1:13">
      <c r="B41" s="5" t="s">
        <v>78</v>
      </c>
    </row>
    <row r="42" spans="1:13">
      <c r="B42" s="5" t="s">
        <v>78</v>
      </c>
    </row>
    <row r="43" spans="1:13">
      <c r="B43" s="5" t="s">
        <v>78</v>
      </c>
    </row>
    <row r="44" spans="1:13">
      <c r="B44" s="5" t="s">
        <v>78</v>
      </c>
    </row>
    <row r="45" spans="1:13" ht="14">
      <c r="B45" s="5" t="s">
        <v>78</v>
      </c>
      <c r="C45" s="17"/>
      <c r="D45" s="18"/>
    </row>
    <row r="46" spans="1:13" ht="14">
      <c r="B46" s="5" t="s">
        <v>78</v>
      </c>
      <c r="C46" s="1"/>
      <c r="D46" s="1"/>
      <c r="E46" s="1"/>
      <c r="F46" s="1"/>
    </row>
    <row r="47" spans="1:13">
      <c r="B47" s="5" t="s">
        <v>78</v>
      </c>
      <c r="E47" s="6"/>
      <c r="F47" s="6"/>
    </row>
    <row r="48" spans="1:13">
      <c r="B48" s="5" t="s">
        <v>78</v>
      </c>
      <c r="E48" s="6"/>
      <c r="F48" s="6"/>
    </row>
    <row r="49" spans="2:2">
      <c r="B49" s="5" t="s">
        <v>78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B3:B4"/>
    <mergeCell ref="A8:J8"/>
    <mergeCell ref="A11:J11"/>
    <mergeCell ref="A14:J14"/>
    <mergeCell ref="A20:J20"/>
    <mergeCell ref="A29:J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52" t="s">
        <v>454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496</v>
      </c>
      <c r="B3" s="42" t="s">
        <v>0</v>
      </c>
      <c r="C3" s="62" t="s">
        <v>497</v>
      </c>
      <c r="D3" s="62" t="s">
        <v>6</v>
      </c>
      <c r="E3" s="46" t="s">
        <v>498</v>
      </c>
      <c r="F3" s="46" t="s">
        <v>5</v>
      </c>
      <c r="G3" s="46" t="s">
        <v>8</v>
      </c>
      <c r="H3" s="46"/>
      <c r="I3" s="46"/>
      <c r="J3" s="46"/>
      <c r="K3" s="46" t="s">
        <v>246</v>
      </c>
      <c r="L3" s="46" t="s">
        <v>3</v>
      </c>
      <c r="M3" s="48" t="s">
        <v>2</v>
      </c>
    </row>
    <row r="4" spans="1:13" s="1" customFormat="1" ht="21" customHeight="1" thickBot="1">
      <c r="A4" s="61"/>
      <c r="B4" s="43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138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77</v>
      </c>
      <c r="B6" s="7" t="s">
        <v>189</v>
      </c>
      <c r="C6" s="7" t="s">
        <v>190</v>
      </c>
      <c r="D6" s="7" t="s">
        <v>191</v>
      </c>
      <c r="E6" s="7" t="s">
        <v>500</v>
      </c>
      <c r="F6" s="7" t="s">
        <v>493</v>
      </c>
      <c r="G6" s="20" t="s">
        <v>55</v>
      </c>
      <c r="H6" s="20" t="s">
        <v>32</v>
      </c>
      <c r="I6" s="21" t="s">
        <v>165</v>
      </c>
      <c r="J6" s="8"/>
      <c r="K6" s="8" t="str">
        <f>"255,0"</f>
        <v>255,0</v>
      </c>
      <c r="L6" s="8" t="str">
        <f>"173,2215"</f>
        <v>173,2215</v>
      </c>
      <c r="M6" s="7"/>
    </row>
    <row r="7" spans="1:13">
      <c r="B7" s="5" t="s">
        <v>78</v>
      </c>
    </row>
    <row r="8" spans="1:13">
      <c r="B8" s="5" t="s">
        <v>78</v>
      </c>
    </row>
    <row r="9" spans="1:13">
      <c r="B9" s="5" t="s">
        <v>78</v>
      </c>
    </row>
    <row r="10" spans="1:13">
      <c r="B10" s="5" t="s">
        <v>78</v>
      </c>
    </row>
    <row r="11" spans="1:13">
      <c r="B11" s="5" t="s">
        <v>78</v>
      </c>
    </row>
    <row r="12" spans="1:13">
      <c r="B12" s="5" t="s">
        <v>78</v>
      </c>
    </row>
    <row r="13" spans="1:13">
      <c r="B13" s="5" t="s">
        <v>78</v>
      </c>
    </row>
    <row r="14" spans="1:13">
      <c r="B14" s="5" t="s">
        <v>78</v>
      </c>
    </row>
    <row r="15" spans="1:13">
      <c r="B15" s="5" t="s">
        <v>78</v>
      </c>
    </row>
    <row r="16" spans="1:13" ht="18">
      <c r="B16" s="5" t="s">
        <v>78</v>
      </c>
      <c r="C16" s="15"/>
      <c r="D16" s="15"/>
    </row>
    <row r="17" spans="2:6" ht="16">
      <c r="B17" s="5" t="s">
        <v>78</v>
      </c>
      <c r="C17" s="16"/>
      <c r="D17" s="16"/>
    </row>
    <row r="18" spans="2:6" ht="14">
      <c r="B18" s="5" t="s">
        <v>78</v>
      </c>
      <c r="C18" s="17"/>
      <c r="D18" s="18"/>
    </row>
    <row r="19" spans="2:6" ht="14">
      <c r="B19" s="5" t="s">
        <v>78</v>
      </c>
      <c r="C19" s="1"/>
      <c r="D19" s="1"/>
      <c r="E19" s="1"/>
      <c r="F19" s="1"/>
    </row>
    <row r="20" spans="2:6">
      <c r="B20" s="5" t="s">
        <v>78</v>
      </c>
      <c r="E20" s="6"/>
      <c r="F20" s="6"/>
    </row>
    <row r="21" spans="2:6">
      <c r="B21" s="5" t="s">
        <v>78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многопетельная</vt:lpstr>
      <vt:lpstr>СПР Жим софт однопетельная</vt:lpstr>
      <vt:lpstr>WRPF Военный жим ДК</vt:lpstr>
      <vt:lpstr>WRPF Военный жим</vt:lpstr>
      <vt:lpstr>IPL Тяга без экипировки ДК</vt:lpstr>
      <vt:lpstr>IPL Тяга без экипировки</vt:lpstr>
      <vt:lpstr>СПР Подъем на бицепс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2022-05-12T08:05:02Z</dcterms:modified>
</cp:coreProperties>
</file>