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18C8B729-326D-7940-A8A6-CEDAD172D714}" xr6:coauthVersionLast="45" xr6:coauthVersionMax="45" xr10:uidLastSave="{00000000-0000-0000-0000-000000000000}"/>
  <bookViews>
    <workbookView xWindow="2400" yWindow="460" windowWidth="24660" windowHeight="16000" activeTab="3" xr2:uid="{00000000-000D-0000-FFFF-FFFF00000000}"/>
  </bookViews>
  <sheets>
    <sheet name="IPL Силовое двоеборье " sheetId="5" r:id="rId1"/>
    <sheet name="IPL Жим лежа без экипировки " sheetId="6" r:id="rId2"/>
    <sheet name="IPL Тяга без экипировки" sheetId="7" r:id="rId3"/>
    <sheet name="СПР Строгий подъем на бицепс" sheetId="10" r:id="rId4"/>
  </sheets>
  <definedNames>
    <definedName name="_FilterDatabase" localSheetId="0" hidden="1">'IPL Силовое двоеборье '!$A$1:$P$3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4" i="5" l="1"/>
  <c r="Q23" i="5"/>
  <c r="Q18" i="5"/>
  <c r="Q19" i="5"/>
  <c r="Q20" i="5"/>
  <c r="Q17" i="5"/>
  <c r="Q13" i="5"/>
  <c r="Q14" i="5"/>
  <c r="Q12" i="5"/>
  <c r="Q9" i="5"/>
  <c r="L40" i="10" l="1"/>
  <c r="K40" i="10"/>
  <c r="L39" i="10"/>
  <c r="K39" i="10"/>
  <c r="L38" i="10"/>
  <c r="K38" i="10"/>
  <c r="L37" i="10"/>
  <c r="K37" i="10"/>
  <c r="L34" i="10"/>
  <c r="K34" i="10"/>
  <c r="L33" i="10"/>
  <c r="K33" i="10"/>
  <c r="L30" i="10"/>
  <c r="K30" i="10"/>
  <c r="L29" i="10"/>
  <c r="K29" i="10"/>
  <c r="L28" i="10"/>
  <c r="K28" i="10"/>
  <c r="L27" i="10"/>
  <c r="K27" i="10"/>
  <c r="L26" i="10"/>
  <c r="K26" i="10"/>
  <c r="L25" i="10"/>
  <c r="L24" i="10"/>
  <c r="L21" i="10"/>
  <c r="K21" i="10"/>
  <c r="L20" i="10"/>
  <c r="K20" i="10"/>
  <c r="L17" i="10"/>
  <c r="K17" i="10"/>
  <c r="L16" i="10"/>
  <c r="K16" i="10"/>
  <c r="L15" i="10"/>
  <c r="K15" i="10"/>
  <c r="L12" i="10"/>
  <c r="K12" i="10"/>
  <c r="L9" i="10"/>
  <c r="K9" i="10"/>
  <c r="L6" i="10"/>
  <c r="K6" i="10"/>
  <c r="L39" i="7"/>
  <c r="K39" i="7"/>
  <c r="L38" i="7"/>
  <c r="K38" i="7"/>
  <c r="L37" i="7"/>
  <c r="K37" i="7"/>
  <c r="L34" i="7"/>
  <c r="K34" i="7"/>
  <c r="L33" i="7"/>
  <c r="K33" i="7"/>
  <c r="L30" i="7"/>
  <c r="K30" i="7"/>
  <c r="L29" i="7"/>
  <c r="K29" i="7"/>
  <c r="L28" i="7"/>
  <c r="K28" i="7"/>
  <c r="L25" i="7"/>
  <c r="K25" i="7"/>
  <c r="L22" i="7"/>
  <c r="K22" i="7"/>
  <c r="L19" i="7"/>
  <c r="K19" i="7"/>
  <c r="L16" i="7"/>
  <c r="K16" i="7"/>
  <c r="L13" i="7"/>
  <c r="K13" i="7"/>
  <c r="L10" i="7"/>
  <c r="K10" i="7"/>
  <c r="L7" i="7"/>
  <c r="K7" i="7"/>
  <c r="L6" i="7"/>
  <c r="K6" i="7"/>
  <c r="L77" i="6" l="1"/>
  <c r="K77" i="6"/>
  <c r="L74" i="6"/>
  <c r="K74" i="6"/>
  <c r="L71" i="6"/>
  <c r="K71" i="6"/>
  <c r="L70" i="6"/>
  <c r="K70" i="6"/>
  <c r="L69" i="6"/>
  <c r="K69" i="6"/>
  <c r="L68" i="6"/>
  <c r="K68" i="6"/>
  <c r="L67" i="6"/>
  <c r="K67" i="6"/>
  <c r="L64" i="6"/>
  <c r="K64" i="6"/>
  <c r="L63" i="6"/>
  <c r="K63" i="6"/>
  <c r="L62" i="6"/>
  <c r="K62" i="6"/>
  <c r="L61" i="6"/>
  <c r="K61" i="6"/>
  <c r="L60" i="6"/>
  <c r="K60" i="6"/>
  <c r="L59" i="6"/>
  <c r="K59" i="6"/>
  <c r="L58" i="6"/>
  <c r="K58" i="6"/>
  <c r="L57" i="6"/>
  <c r="K57" i="6"/>
  <c r="L54" i="6"/>
  <c r="K54" i="6"/>
  <c r="L53" i="6"/>
  <c r="K53" i="6"/>
  <c r="L52" i="6"/>
  <c r="K52" i="6"/>
  <c r="L51" i="6"/>
  <c r="K51" i="6"/>
  <c r="L48" i="6"/>
  <c r="K48" i="6"/>
  <c r="L47" i="6"/>
  <c r="K47" i="6"/>
  <c r="L46" i="6"/>
  <c r="K46" i="6"/>
  <c r="L45" i="6"/>
  <c r="K45" i="6"/>
  <c r="L44" i="6"/>
  <c r="K44" i="6"/>
  <c r="L43" i="6"/>
  <c r="K43" i="6"/>
  <c r="L42" i="6"/>
  <c r="K42" i="6"/>
  <c r="L39" i="6"/>
  <c r="K39" i="6"/>
  <c r="L38" i="6"/>
  <c r="K38" i="6"/>
  <c r="L37" i="6"/>
  <c r="K37" i="6"/>
  <c r="L36" i="6"/>
  <c r="K36" i="6"/>
  <c r="L35" i="6"/>
  <c r="K35" i="6"/>
  <c r="L34" i="6"/>
  <c r="K34" i="6"/>
  <c r="L33" i="6"/>
  <c r="K33" i="6"/>
  <c r="L32" i="6"/>
  <c r="K32" i="6"/>
  <c r="L29" i="6"/>
  <c r="K29" i="6"/>
  <c r="L28" i="6"/>
  <c r="K28" i="6"/>
  <c r="L27" i="6"/>
  <c r="K27" i="6"/>
  <c r="L24" i="6"/>
  <c r="K24" i="6"/>
  <c r="L21" i="6"/>
  <c r="K21" i="6"/>
  <c r="L18" i="6"/>
  <c r="K18" i="6"/>
  <c r="L17" i="6"/>
  <c r="K17" i="6"/>
  <c r="L16" i="6"/>
  <c r="K16" i="6"/>
  <c r="L13" i="6"/>
  <c r="K13" i="6"/>
  <c r="L10" i="6"/>
  <c r="K10" i="6"/>
  <c r="L9" i="6"/>
  <c r="K9" i="6"/>
  <c r="L6" i="6"/>
  <c r="K6" i="6"/>
  <c r="P24" i="5"/>
  <c r="P23" i="5"/>
  <c r="P20" i="5"/>
  <c r="P19" i="5"/>
  <c r="P18" i="5"/>
  <c r="P17" i="5"/>
  <c r="P14" i="5"/>
  <c r="P13" i="5"/>
  <c r="P12" i="5"/>
  <c r="P9" i="5"/>
  <c r="P6" i="5"/>
  <c r="Q6" i="5"/>
</calcChain>
</file>

<file path=xl/sharedStrings.xml><?xml version="1.0" encoding="utf-8"?>
<sst xmlns="http://schemas.openxmlformats.org/spreadsheetml/2006/main" count="1234" uniqueCount="397">
  <si>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</si>
  <si>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</si>
  <si>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</si>
  <si>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</si>
  <si>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</si>
  <si>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</si>
  <si>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</si>
  <si>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Жим лёжа</t>
  </si>
  <si>
    <t>Становая тяга</t>
  </si>
  <si>
    <t>ВЕСОВАЯ КАТЕГОРИЯ   60</t>
  </si>
  <si>
    <t>Титова Елена</t>
  </si>
  <si>
    <t>Открытая (28.12.1985)/36</t>
  </si>
  <si>
    <t>60,00</t>
  </si>
  <si>
    <t xml:space="preserve">Санкт-Петербург </t>
  </si>
  <si>
    <t>40,0</t>
  </si>
  <si>
    <t>42,5</t>
  </si>
  <si>
    <t>45,0</t>
  </si>
  <si>
    <t>80,0</t>
  </si>
  <si>
    <t>85,0</t>
  </si>
  <si>
    <t>90,0</t>
  </si>
  <si>
    <t xml:space="preserve">Огрызько Н. </t>
  </si>
  <si>
    <t>ВЕСОВАЯ КАТЕГОРИЯ   67.5</t>
  </si>
  <si>
    <t>Максимова Анфиса</t>
  </si>
  <si>
    <t>Открытая (27.04.1989)/33</t>
  </si>
  <si>
    <t>63,90</t>
  </si>
  <si>
    <t xml:space="preserve">Выборг/Ленинградская область </t>
  </si>
  <si>
    <t>70,0</t>
  </si>
  <si>
    <t>75,0</t>
  </si>
  <si>
    <t>77,5</t>
  </si>
  <si>
    <t>100,0</t>
  </si>
  <si>
    <t>110,0</t>
  </si>
  <si>
    <t>120,0</t>
  </si>
  <si>
    <t>ВЕСОВАЯ КАТЕГОРИЯ   82.5</t>
  </si>
  <si>
    <t>Ан Сергей</t>
  </si>
  <si>
    <t>Открытая (09.11.1987)/34</t>
  </si>
  <si>
    <t>80,70</t>
  </si>
  <si>
    <t>142,0</t>
  </si>
  <si>
    <t>150,0</t>
  </si>
  <si>
    <t>155,0</t>
  </si>
  <si>
    <t>215,0</t>
  </si>
  <si>
    <t>222,5</t>
  </si>
  <si>
    <t>230,0</t>
  </si>
  <si>
    <t>Кольцов Денис</t>
  </si>
  <si>
    <t>Открытая (23.02.2002)/20</t>
  </si>
  <si>
    <t>80,20</t>
  </si>
  <si>
    <t>105,0</t>
  </si>
  <si>
    <t>112,5</t>
  </si>
  <si>
    <t>115,0</t>
  </si>
  <si>
    <t>200,0</t>
  </si>
  <si>
    <t>210,0</t>
  </si>
  <si>
    <t>Листов Алексей</t>
  </si>
  <si>
    <t>77,70</t>
  </si>
  <si>
    <t>87,5</t>
  </si>
  <si>
    <t>130,0</t>
  </si>
  <si>
    <t>145,0</t>
  </si>
  <si>
    <t>160,0</t>
  </si>
  <si>
    <t>ВЕСОВАЯ КАТЕГОРИЯ   90</t>
  </si>
  <si>
    <t>Лосев Артём</t>
  </si>
  <si>
    <t>Открытая (19.12.1990)/31</t>
  </si>
  <si>
    <t>89,70</t>
  </si>
  <si>
    <t>140,0</t>
  </si>
  <si>
    <t>147,5</t>
  </si>
  <si>
    <t>152,5</t>
  </si>
  <si>
    <t>195,0</t>
  </si>
  <si>
    <t>220,0</t>
  </si>
  <si>
    <t>Ананьев Тихон</t>
  </si>
  <si>
    <t>Открытая (13.10.1989)/32</t>
  </si>
  <si>
    <t>85,40</t>
  </si>
  <si>
    <t>92,5</t>
  </si>
  <si>
    <t>102,5</t>
  </si>
  <si>
    <t>172,5</t>
  </si>
  <si>
    <t>Клюквин Дмитрий</t>
  </si>
  <si>
    <t>88,25</t>
  </si>
  <si>
    <t>137,5</t>
  </si>
  <si>
    <t>142,5</t>
  </si>
  <si>
    <t>202,5</t>
  </si>
  <si>
    <t>Михайлов Александр</t>
  </si>
  <si>
    <t>87,30</t>
  </si>
  <si>
    <t>95,0</t>
  </si>
  <si>
    <t>132,5</t>
  </si>
  <si>
    <t>ВЕСОВАЯ КАТЕГОРИЯ   100</t>
  </si>
  <si>
    <t>Пермяков Артём</t>
  </si>
  <si>
    <t>Открытая (14.11.1986)/35</t>
  </si>
  <si>
    <t>97,00</t>
  </si>
  <si>
    <t>135,0</t>
  </si>
  <si>
    <t>Чирков Алексей</t>
  </si>
  <si>
    <t>95,50</t>
  </si>
  <si>
    <t>217,5</t>
  </si>
  <si>
    <t xml:space="preserve">Грахов Ю. 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</si>
  <si>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</si>
  <si>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</si>
  <si>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</si>
  <si>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</si>
  <si>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</si>
  <si>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</si>
  <si>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Gloss </t>
  </si>
  <si>
    <t>67.5</t>
  </si>
  <si>
    <t>60</t>
  </si>
  <si>
    <t xml:space="preserve">Мужчины </t>
  </si>
  <si>
    <t>82.5</t>
  </si>
  <si>
    <t>385,0</t>
  </si>
  <si>
    <t>90</t>
  </si>
  <si>
    <t>372,5</t>
  </si>
  <si>
    <t>330,0</t>
  </si>
  <si>
    <t xml:space="preserve">Мастера </t>
  </si>
  <si>
    <t>100</t>
  </si>
  <si>
    <t>245,0</t>
  </si>
  <si>
    <t>1</t>
  </si>
  <si>
    <t/>
  </si>
  <si>
    <t>2</t>
  </si>
  <si>
    <t>Wilks</t>
  </si>
  <si>
    <t>Результат</t>
  </si>
  <si>
    <t>ВЕСОВАЯ КАТЕГОРИЯ   52</t>
  </si>
  <si>
    <t>Фадеева Ирина</t>
  </si>
  <si>
    <t>Открытая (21.07.2006)/15</t>
  </si>
  <si>
    <t>51,50</t>
  </si>
  <si>
    <t>55,0</t>
  </si>
  <si>
    <t>60,0</t>
  </si>
  <si>
    <t>62,5</t>
  </si>
  <si>
    <t>Гоголева Мария</t>
  </si>
  <si>
    <t>Открытая (08.11.1975)/46</t>
  </si>
  <si>
    <t>57,60</t>
  </si>
  <si>
    <t>72,5</t>
  </si>
  <si>
    <t>Долгашова Тамара</t>
  </si>
  <si>
    <t>58,90</t>
  </si>
  <si>
    <t>47,5</t>
  </si>
  <si>
    <t>50,0</t>
  </si>
  <si>
    <t>Кольцова Надежда</t>
  </si>
  <si>
    <t>Открытая (05.02.1986)/36</t>
  </si>
  <si>
    <t>61,20</t>
  </si>
  <si>
    <t>82,5</t>
  </si>
  <si>
    <t>ВЕСОВАЯ КАТЕГОРИЯ   75</t>
  </si>
  <si>
    <t>Кручина Светлана</t>
  </si>
  <si>
    <t>Открытая (19.02.1985)/37</t>
  </si>
  <si>
    <t>71,00</t>
  </si>
  <si>
    <t>65,0</t>
  </si>
  <si>
    <t>67,5</t>
  </si>
  <si>
    <t>Огрызько Наталья</t>
  </si>
  <si>
    <t>70,80</t>
  </si>
  <si>
    <t>Матвеева Наталия</t>
  </si>
  <si>
    <t>74,10</t>
  </si>
  <si>
    <t>52,5</t>
  </si>
  <si>
    <t>ВЕСОВАЯ КАТЕГОРИЯ   90+</t>
  </si>
  <si>
    <t>Севкова Александра</t>
  </si>
  <si>
    <t>Открытая (03.08.1993)/28</t>
  </si>
  <si>
    <t>97,10</t>
  </si>
  <si>
    <t>Шапин Глеб</t>
  </si>
  <si>
    <t>Юноши 15-19 (24.06.2006)/15</t>
  </si>
  <si>
    <t>58,50</t>
  </si>
  <si>
    <t>Колесников Никита</t>
  </si>
  <si>
    <t>Юноши 15-19 (19.04.2007)/15</t>
  </si>
  <si>
    <t>67,10</t>
  </si>
  <si>
    <t>Оконешников Владимир</t>
  </si>
  <si>
    <t>Юноши 15-19 (20.05.2006)/15</t>
  </si>
  <si>
    <t>64,70</t>
  </si>
  <si>
    <t xml:space="preserve">Шмонина В. </t>
  </si>
  <si>
    <t>Сидин Павел</t>
  </si>
  <si>
    <t>Открытая (08.08.1994)/27</t>
  </si>
  <si>
    <t>64,30</t>
  </si>
  <si>
    <t xml:space="preserve">Сидин А.О </t>
  </si>
  <si>
    <t>Вихарев Николай</t>
  </si>
  <si>
    <t>Юноши 15-19 (26.04.2003)/19</t>
  </si>
  <si>
    <t>73,60</t>
  </si>
  <si>
    <t xml:space="preserve">Добрынин А. </t>
  </si>
  <si>
    <t>Нгуен Дмитрий</t>
  </si>
  <si>
    <t>Юноши 15-19 (24.09.2006)/15</t>
  </si>
  <si>
    <t>70,90</t>
  </si>
  <si>
    <t>3</t>
  </si>
  <si>
    <t>Мартыненко Антон</t>
  </si>
  <si>
    <t>Юноши 15-19 (09.05.2005)/16</t>
  </si>
  <si>
    <t>74,00</t>
  </si>
  <si>
    <t>4</t>
  </si>
  <si>
    <t>Лашков Никита</t>
  </si>
  <si>
    <t>Юноши 15-19 (31.01.2006)/16</t>
  </si>
  <si>
    <t>73,30</t>
  </si>
  <si>
    <t>Савельев Александр</t>
  </si>
  <si>
    <t>74,70</t>
  </si>
  <si>
    <t>Сильвестров Антон</t>
  </si>
  <si>
    <t>Открытая (31.03.1982)/40</t>
  </si>
  <si>
    <t>125,0</t>
  </si>
  <si>
    <t>Медведников Юрий</t>
  </si>
  <si>
    <t>Открытая (25.04.1991)/31</t>
  </si>
  <si>
    <t>71,80</t>
  </si>
  <si>
    <t>Илюхин Александр</t>
  </si>
  <si>
    <t>73,90</t>
  </si>
  <si>
    <t>Сайфиев Огабек</t>
  </si>
  <si>
    <t>Юноши 15-19 (27.02.2004)/18</t>
  </si>
  <si>
    <t>78,60</t>
  </si>
  <si>
    <t>Романов Александр</t>
  </si>
  <si>
    <t>Юноши 15-19 (12.01.2005)/17</t>
  </si>
  <si>
    <t>78,80</t>
  </si>
  <si>
    <t>Антропов Александр</t>
  </si>
  <si>
    <t>Открытая (14.03.1969)/53</t>
  </si>
  <si>
    <t>76,90</t>
  </si>
  <si>
    <t xml:space="preserve">Всеволожск/Ленинградская область </t>
  </si>
  <si>
    <t>170,0</t>
  </si>
  <si>
    <t>175,0</t>
  </si>
  <si>
    <t>177,5</t>
  </si>
  <si>
    <t>Станцев Михаил</t>
  </si>
  <si>
    <t>Открытая (03.08.1986)/35</t>
  </si>
  <si>
    <t>81,90</t>
  </si>
  <si>
    <t xml:space="preserve">Максимов Э. </t>
  </si>
  <si>
    <t>Открытая (27.02.2004)/18</t>
  </si>
  <si>
    <t>Горюшкин Дмитрий</t>
  </si>
  <si>
    <t>80,60</t>
  </si>
  <si>
    <t>Кириленко Максим</t>
  </si>
  <si>
    <t>Открытая (18.09.1992)/29</t>
  </si>
  <si>
    <t>88,40</t>
  </si>
  <si>
    <t xml:space="preserve">Патюпин Д. </t>
  </si>
  <si>
    <t>Андреев Андрей</t>
  </si>
  <si>
    <t>Открытая (04.09.1985)/36</t>
  </si>
  <si>
    <t>87,10</t>
  </si>
  <si>
    <t>Колесников Артём</t>
  </si>
  <si>
    <t>Юноши 15-19 (04.06.2002)/19</t>
  </si>
  <si>
    <t>95,70</t>
  </si>
  <si>
    <t>165,0</t>
  </si>
  <si>
    <t>Нуриджанян Давид</t>
  </si>
  <si>
    <t>Юноши 15-19 (08.10.2002)/19</t>
  </si>
  <si>
    <t>97,90</t>
  </si>
  <si>
    <t>Тарасов Сергей</t>
  </si>
  <si>
    <t>Открытая (26.01.1987)/35</t>
  </si>
  <si>
    <t>99,00</t>
  </si>
  <si>
    <t>185,0</t>
  </si>
  <si>
    <t>190,0</t>
  </si>
  <si>
    <t>Открытая (04.06.2002)/19</t>
  </si>
  <si>
    <t>Тетерин Валентин</t>
  </si>
  <si>
    <t>Открытая (25.02.1997)/25</t>
  </si>
  <si>
    <t>99,10</t>
  </si>
  <si>
    <t>Никитин Павел</t>
  </si>
  <si>
    <t>Открытая (30.12.1986)/35</t>
  </si>
  <si>
    <t>94,00</t>
  </si>
  <si>
    <t>Колесников Алексей</t>
  </si>
  <si>
    <t>97,70</t>
  </si>
  <si>
    <t>122,5</t>
  </si>
  <si>
    <t>127,5</t>
  </si>
  <si>
    <t>ВЕСОВАЯ КАТЕГОРИЯ   110</t>
  </si>
  <si>
    <t>Лайков Константин</t>
  </si>
  <si>
    <t>Открытая (24.08.1994)/27</t>
  </si>
  <si>
    <t>107,00</t>
  </si>
  <si>
    <t xml:space="preserve">Уфа/Башкортостан </t>
  </si>
  <si>
    <t>180,0</t>
  </si>
  <si>
    <t>192,5</t>
  </si>
  <si>
    <t>Гранов Алексей</t>
  </si>
  <si>
    <t>Открытая (24.03.1972)/50</t>
  </si>
  <si>
    <t>108,80</t>
  </si>
  <si>
    <t>Мельник Антон</t>
  </si>
  <si>
    <t>Открытая (16.04.1988)/34</t>
  </si>
  <si>
    <t>101,00</t>
  </si>
  <si>
    <t>Бадаев Андрей</t>
  </si>
  <si>
    <t>Открытая (08.04.1983)/39</t>
  </si>
  <si>
    <t>109,30</t>
  </si>
  <si>
    <t xml:space="preserve">Волков А. </t>
  </si>
  <si>
    <t>ВЕСОВАЯ КАТЕГОРИЯ   140</t>
  </si>
  <si>
    <t>Штадлер Денис</t>
  </si>
  <si>
    <t>Юноши 15-19 (24.05.2005)/16</t>
  </si>
  <si>
    <t>130,20</t>
  </si>
  <si>
    <t>ВЕСОВАЯ КАТЕГОРИЯ   140+</t>
  </si>
  <si>
    <t>-</t>
  </si>
  <si>
    <t>федоров сергей</t>
  </si>
  <si>
    <t>Открытая (17.04.1989)/33</t>
  </si>
  <si>
    <t>146,20</t>
  </si>
  <si>
    <t xml:space="preserve">Результат </t>
  </si>
  <si>
    <t xml:space="preserve">Wilks </t>
  </si>
  <si>
    <t>90,5850</t>
  </si>
  <si>
    <t>80,5630</t>
  </si>
  <si>
    <t>52</t>
  </si>
  <si>
    <t>75,3600</t>
  </si>
  <si>
    <t xml:space="preserve">Юноши </t>
  </si>
  <si>
    <t xml:space="preserve">Юноши 15-19 </t>
  </si>
  <si>
    <t>107,0275</t>
  </si>
  <si>
    <t>102,3000</t>
  </si>
  <si>
    <t>75</t>
  </si>
  <si>
    <t>79,4310</t>
  </si>
  <si>
    <t>124,3388</t>
  </si>
  <si>
    <t>116,1090</t>
  </si>
  <si>
    <t>110</t>
  </si>
  <si>
    <t>114,2872</t>
  </si>
  <si>
    <t>121,5000</t>
  </si>
  <si>
    <t>118,8381</t>
  </si>
  <si>
    <t>102,0763</t>
  </si>
  <si>
    <t>ВЕСОВАЯ КАТЕГОРИЯ   48</t>
  </si>
  <si>
    <t>Дергунова Анастасия</t>
  </si>
  <si>
    <t>47,60</t>
  </si>
  <si>
    <t>57,5</t>
  </si>
  <si>
    <t>Трифонова Наталия</t>
  </si>
  <si>
    <t>Открытая (05.11.1992)/29</t>
  </si>
  <si>
    <t>47,65</t>
  </si>
  <si>
    <t>Перевертай Алина</t>
  </si>
  <si>
    <t>Девушки 15-19 (11.08.2002)/19</t>
  </si>
  <si>
    <t>51,20</t>
  </si>
  <si>
    <t>ВЕСОВАЯ КАТЕГОРИЯ   56</t>
  </si>
  <si>
    <t>Белостоцкая Елена</t>
  </si>
  <si>
    <t>Открытая (10.09.1990)/31</t>
  </si>
  <si>
    <t>55,40</t>
  </si>
  <si>
    <t>Леонтьева Анна</t>
  </si>
  <si>
    <t>Открытая (15.12.1996)/25</t>
  </si>
  <si>
    <t>58,40</t>
  </si>
  <si>
    <t>Березовская Елена</t>
  </si>
  <si>
    <t>Секирко Александр</t>
  </si>
  <si>
    <t>Открытая (01.10.2002)/19</t>
  </si>
  <si>
    <t>55,20</t>
  </si>
  <si>
    <t xml:space="preserve">Ан С. </t>
  </si>
  <si>
    <t>117,5</t>
  </si>
  <si>
    <t>Сидин Антон</t>
  </si>
  <si>
    <t>Открытая (24.04.1988)/34</t>
  </si>
  <si>
    <t>240,0</t>
  </si>
  <si>
    <t>260,0</t>
  </si>
  <si>
    <t>282,5</t>
  </si>
  <si>
    <t xml:space="preserve">Самонин В. </t>
  </si>
  <si>
    <t>Сальников Валентин</t>
  </si>
  <si>
    <t>Открытая (11.05.1978)/43</t>
  </si>
  <si>
    <t>88,20</t>
  </si>
  <si>
    <t>174,9540</t>
  </si>
  <si>
    <t>156,1700</t>
  </si>
  <si>
    <t>149,6460</t>
  </si>
  <si>
    <t>30,0</t>
  </si>
  <si>
    <t>25,0</t>
  </si>
  <si>
    <t>27,5</t>
  </si>
  <si>
    <t>Смирнова Юлия</t>
  </si>
  <si>
    <t>Открытая (22.08.1991)/30</t>
  </si>
  <si>
    <t>72,80</t>
  </si>
  <si>
    <t xml:space="preserve">Рощино/Ленинградская область </t>
  </si>
  <si>
    <t>35,0</t>
  </si>
  <si>
    <t>Гуров Вячеслав</t>
  </si>
  <si>
    <t>Открытая (14.04.1990)/32</t>
  </si>
  <si>
    <t>Гарбуз Алексей</t>
  </si>
  <si>
    <t>Открытая (30.09.1996)/25</t>
  </si>
  <si>
    <t>65,60</t>
  </si>
  <si>
    <t>Веремеев Егор</t>
  </si>
  <si>
    <t>Открытая (19.04.1991)/31</t>
  </si>
  <si>
    <t>Юров Анатолий</t>
  </si>
  <si>
    <t>76,20</t>
  </si>
  <si>
    <t>Богомолов Арсений</t>
  </si>
  <si>
    <t>81,00</t>
  </si>
  <si>
    <t xml:space="preserve">Юров А. </t>
  </si>
  <si>
    <t>Петров Дмитрий</t>
  </si>
  <si>
    <t>80,00</t>
  </si>
  <si>
    <t xml:space="preserve">Богородск/Нижегородская область </t>
  </si>
  <si>
    <t>Открытая (30.06.2000)/21</t>
  </si>
  <si>
    <t>78,55</t>
  </si>
  <si>
    <t>Левицкий Игорь</t>
  </si>
  <si>
    <t>Открытая (31.01.1983)/39</t>
  </si>
  <si>
    <t>89,30</t>
  </si>
  <si>
    <t>Воробьев Сергей</t>
  </si>
  <si>
    <t>Открытая (15.11.1987)/34</t>
  </si>
  <si>
    <t>88,00</t>
  </si>
  <si>
    <t>Вагапов Радион</t>
  </si>
  <si>
    <t>Открытая (19.06.1991)/30</t>
  </si>
  <si>
    <t>98,95</t>
  </si>
  <si>
    <t>Присяжнюк Сергей</t>
  </si>
  <si>
    <t>Открытая (24.12.1987)/34</t>
  </si>
  <si>
    <t>96,20</t>
  </si>
  <si>
    <t>43,7944</t>
  </si>
  <si>
    <t>43,1820</t>
  </si>
  <si>
    <t>42,5100</t>
  </si>
  <si>
    <t xml:space="preserve">Солнцев И. </t>
  </si>
  <si>
    <t>Весовая категория</t>
  </si>
  <si>
    <t>Мастера 40-44 (01.08.1977)/44</t>
  </si>
  <si>
    <t>Мастера 40-44 (08.06.1977)/44</t>
  </si>
  <si>
    <t>Мастера 60-64 (09.12.1958)/63</t>
  </si>
  <si>
    <t>Мастера 40-44 (13.08.1978)/43</t>
  </si>
  <si>
    <t>Мастера 50-54 (13.09.1967)/54</t>
  </si>
  <si>
    <t>Мастера 45-49 (12.07.1975)/46</t>
  </si>
  <si>
    <t>Мастера 60-64 (06.10.1961)/60</t>
  </si>
  <si>
    <t>Юниоры 20-23 (14.04.1999)/23</t>
  </si>
  <si>
    <t>Мастера 55-59 (03.10.1962)/59</t>
  </si>
  <si>
    <t>Мастера 40-44 (01.08.1980)/41</t>
  </si>
  <si>
    <t>Мастера 40-44 (28.11.1977)/44</t>
  </si>
  <si>
    <t>Мастера 50-54 (24.03.1972)/50</t>
  </si>
  <si>
    <t xml:space="preserve">Мастера 55-59 </t>
  </si>
  <si>
    <t xml:space="preserve">Мастера 50-54 </t>
  </si>
  <si>
    <t xml:space="preserve">Мастера 40-44 </t>
  </si>
  <si>
    <t>Юниорки 20-23 (04.09.1999)/22</t>
  </si>
  <si>
    <t>Мастера 50-54 (09.03.1968)/54</t>
  </si>
  <si>
    <t>Мастера 50-59 (13.09.1967)/54</t>
  </si>
  <si>
    <t>Юноши 13-19 (26.04.2003)/19</t>
  </si>
  <si>
    <t>Юноши 13-19 (11.11.2003)/18</t>
  </si>
  <si>
    <t>Юноши 13-19 (05.08.2005)/16</t>
  </si>
  <si>
    <t>Юниоры 20-23 (30.06.2000)/21</t>
  </si>
  <si>
    <t>Юноши 13-19 (08.10.2002)/19</t>
  </si>
  <si>
    <t xml:space="preserve">Ловчиков А. </t>
  </si>
  <si>
    <t>Открытый Чемпионат города Выборга, посвящённый памяти Игоря Кушина
IPL Силовое двоеборье без экипировки
Выборг/Ленинградская область, 06 мая 2022 года</t>
  </si>
  <si>
    <t>Открытый Чемпионат города Выборга, посвящённый памяти Игоря Кушина
IPL Жим лежа без экипировки
Выборг/Ленинградская область, 06 мая 2022 года</t>
  </si>
  <si>
    <t>Открытый Чемпионат города Выборга, посвящённый памяти Игоря Кушина
IPL Становая тяга без экипировки
Выборг/Ленинградская область, 06 мая 2022 года</t>
  </si>
  <si>
    <t>Открытый Чемпионат города Выборга, посвящённый памяти Игоря Кушина
СПР Строгий подъем штанги на бицепс
Выборг/Ленинградская область, 06 мая 2022 года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</si>
  <si>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</si>
  <si>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</si>
  <si>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</si>
  <si>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</si>
  <si>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</si>
  <si>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</si>
  <si>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M5</t>
  </si>
  <si>
    <t>M3</t>
  </si>
  <si>
    <t>M2</t>
  </si>
  <si>
    <t>T</t>
  </si>
  <si>
    <t>J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</si>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</sst>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1" fillId="0" borderId="12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R42"/>
  <sheetViews>
    <sheetView workbookViewId="0">
      <selection activeCell="D25" sqref="D25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8.6640625" style="5" bestFit="1" customWidth="1"/>
    <col min="4" max="4" width="28.6640625" style="5" customWidth="1"/>
    <col min="5" max="5" width="20.83203125" style="5" bestFit="1" customWidth="1"/>
    <col min="6" max="6" width="10.6640625" style="29" bestFit="1" customWidth="1"/>
    <col min="7" max="7" width="29" style="5" bestFit="1" customWidth="1"/>
    <col min="8" max="10" width="5.5" style="6" customWidth="1"/>
    <col min="11" max="11" width="4.5" style="6" customWidth="1"/>
    <col min="12" max="14" width="5.5" style="6" customWidth="1"/>
    <col min="15" max="15" width="4.5" style="6" customWidth="1"/>
    <col min="16" max="16" width="7.6640625" style="6" bestFit="1" customWidth="1"/>
    <col min="17" max="17" width="8.5" style="34" bestFit="1" customWidth="1"/>
    <col min="18" max="18" width="20" style="5" customWidth="1"/>
    <col min="19" max="16384" width="9.1640625" style="3"/>
  </cols>
  <sheetData>
    <row r="1" spans="1:18" s="2" customFormat="1" ht="29" customHeight="1">
      <c r="A1" s="60" t="s">
        <v>381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3"/>
    </row>
    <row r="2" spans="1:18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</row>
    <row r="3" spans="1:18" s="1" customFormat="1" ht="12.75" customHeight="1">
      <c r="A3" s="68" t="s">
        <v>386</v>
      </c>
      <c r="B3" s="73" t="s">
        <v>0</v>
      </c>
      <c r="C3" s="70" t="s">
        <v>387</v>
      </c>
      <c r="D3" s="77" t="s">
        <v>388</v>
      </c>
      <c r="E3" s="70" t="s">
        <v>6</v>
      </c>
      <c r="F3" s="56" t="s">
        <v>110</v>
      </c>
      <c r="G3" s="58" t="s">
        <v>5</v>
      </c>
      <c r="H3" s="58" t="s">
        <v>7</v>
      </c>
      <c r="I3" s="58"/>
      <c r="J3" s="58"/>
      <c r="K3" s="58"/>
      <c r="L3" s="58" t="s">
        <v>8</v>
      </c>
      <c r="M3" s="58"/>
      <c r="N3" s="58"/>
      <c r="O3" s="58"/>
      <c r="P3" s="58" t="s">
        <v>1</v>
      </c>
      <c r="Q3" s="56" t="s">
        <v>3</v>
      </c>
      <c r="R3" s="71" t="s">
        <v>2</v>
      </c>
    </row>
    <row r="4" spans="1:18" s="1" customFormat="1" ht="21" customHeight="1" thickBot="1">
      <c r="A4" s="69"/>
      <c r="B4" s="74"/>
      <c r="C4" s="59"/>
      <c r="D4" s="78"/>
      <c r="E4" s="59"/>
      <c r="F4" s="57"/>
      <c r="G4" s="59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59"/>
      <c r="Q4" s="57"/>
      <c r="R4" s="72"/>
    </row>
    <row r="5" spans="1:18" ht="16">
      <c r="A5" s="52" t="s">
        <v>9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8">
      <c r="A6" s="8" t="s">
        <v>107</v>
      </c>
      <c r="B6" s="7" t="s">
        <v>10</v>
      </c>
      <c r="C6" s="7" t="s">
        <v>11</v>
      </c>
      <c r="D6" s="7" t="s">
        <v>389</v>
      </c>
      <c r="E6" s="7" t="s">
        <v>12</v>
      </c>
      <c r="F6" s="28">
        <v>1.1149</v>
      </c>
      <c r="G6" s="7" t="s">
        <v>13</v>
      </c>
      <c r="H6" s="20" t="s">
        <v>14</v>
      </c>
      <c r="I6" s="20" t="s">
        <v>15</v>
      </c>
      <c r="J6" s="21" t="s">
        <v>16</v>
      </c>
      <c r="K6" s="8"/>
      <c r="L6" s="20" t="s">
        <v>17</v>
      </c>
      <c r="M6" s="20" t="s">
        <v>18</v>
      </c>
      <c r="N6" s="20" t="s">
        <v>19</v>
      </c>
      <c r="O6" s="8"/>
      <c r="P6" s="8" t="str">
        <f>"132,5"</f>
        <v>132,5</v>
      </c>
      <c r="Q6" s="35">
        <f>P6*F6</f>
        <v>147.72425000000001</v>
      </c>
      <c r="R6" s="7" t="s">
        <v>20</v>
      </c>
    </row>
    <row r="7" spans="1:18">
      <c r="B7" s="5" t="s">
        <v>108</v>
      </c>
    </row>
    <row r="8" spans="1:18" ht="16">
      <c r="A8" s="54" t="s">
        <v>21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8">
      <c r="A9" s="8" t="s">
        <v>107</v>
      </c>
      <c r="B9" s="7" t="s">
        <v>22</v>
      </c>
      <c r="C9" s="7" t="s">
        <v>23</v>
      </c>
      <c r="D9" s="7" t="s">
        <v>389</v>
      </c>
      <c r="E9" s="7" t="s">
        <v>24</v>
      </c>
      <c r="F9" s="28">
        <v>1.0625</v>
      </c>
      <c r="G9" s="7" t="s">
        <v>25</v>
      </c>
      <c r="H9" s="20" t="s">
        <v>26</v>
      </c>
      <c r="I9" s="20" t="s">
        <v>27</v>
      </c>
      <c r="J9" s="20" t="s">
        <v>28</v>
      </c>
      <c r="K9" s="8"/>
      <c r="L9" s="20" t="s">
        <v>29</v>
      </c>
      <c r="M9" s="20" t="s">
        <v>30</v>
      </c>
      <c r="N9" s="20" t="s">
        <v>31</v>
      </c>
      <c r="O9" s="8"/>
      <c r="P9" s="8" t="str">
        <f>"197,5"</f>
        <v>197,5</v>
      </c>
      <c r="Q9" s="35">
        <f>P9*F9</f>
        <v>209.84375</v>
      </c>
      <c r="R9" s="7" t="s">
        <v>355</v>
      </c>
    </row>
    <row r="10" spans="1:18">
      <c r="B10" s="5" t="s">
        <v>108</v>
      </c>
    </row>
    <row r="11" spans="1:18" ht="16">
      <c r="A11" s="54" t="s">
        <v>32</v>
      </c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8">
      <c r="A12" s="10" t="s">
        <v>107</v>
      </c>
      <c r="B12" s="9" t="s">
        <v>33</v>
      </c>
      <c r="C12" s="9" t="s">
        <v>34</v>
      </c>
      <c r="D12" s="9" t="s">
        <v>389</v>
      </c>
      <c r="E12" s="9" t="s">
        <v>35</v>
      </c>
      <c r="F12" s="30">
        <v>0.67900000000000005</v>
      </c>
      <c r="G12" s="9" t="s">
        <v>25</v>
      </c>
      <c r="H12" s="22" t="s">
        <v>36</v>
      </c>
      <c r="I12" s="22" t="s">
        <v>37</v>
      </c>
      <c r="J12" s="22" t="s">
        <v>38</v>
      </c>
      <c r="K12" s="10"/>
      <c r="L12" s="22" t="s">
        <v>39</v>
      </c>
      <c r="M12" s="22" t="s">
        <v>40</v>
      </c>
      <c r="N12" s="22" t="s">
        <v>41</v>
      </c>
      <c r="O12" s="10"/>
      <c r="P12" s="40" t="str">
        <f>"385,0"</f>
        <v>385,0</v>
      </c>
      <c r="Q12" s="36">
        <f>P12*F12</f>
        <v>261.41500000000002</v>
      </c>
      <c r="R12" s="43" t="s">
        <v>355</v>
      </c>
    </row>
    <row r="13" spans="1:18">
      <c r="A13" s="12" t="s">
        <v>109</v>
      </c>
      <c r="B13" s="11" t="s">
        <v>42</v>
      </c>
      <c r="C13" s="11" t="s">
        <v>43</v>
      </c>
      <c r="D13" s="11" t="s">
        <v>389</v>
      </c>
      <c r="E13" s="11" t="s">
        <v>44</v>
      </c>
      <c r="F13" s="31">
        <v>0.68159999999999998</v>
      </c>
      <c r="G13" s="11" t="s">
        <v>25</v>
      </c>
      <c r="H13" s="23" t="s">
        <v>45</v>
      </c>
      <c r="I13" s="23" t="s">
        <v>46</v>
      </c>
      <c r="J13" s="23" t="s">
        <v>47</v>
      </c>
      <c r="K13" s="12"/>
      <c r="L13" s="23" t="s">
        <v>48</v>
      </c>
      <c r="M13" s="23" t="s">
        <v>49</v>
      </c>
      <c r="N13" s="23" t="s">
        <v>39</v>
      </c>
      <c r="O13" s="12"/>
      <c r="P13" s="41" t="str">
        <f>"330,0"</f>
        <v>330,0</v>
      </c>
      <c r="Q13" s="37">
        <f t="shared" ref="Q13:Q14" si="0">P13*F13</f>
        <v>224.928</v>
      </c>
      <c r="R13" s="44" t="s">
        <v>355</v>
      </c>
    </row>
    <row r="14" spans="1:18">
      <c r="A14" s="14" t="s">
        <v>107</v>
      </c>
      <c r="B14" s="13" t="s">
        <v>50</v>
      </c>
      <c r="C14" s="13" t="s">
        <v>357</v>
      </c>
      <c r="D14" s="13" t="s">
        <v>390</v>
      </c>
      <c r="E14" s="13" t="s">
        <v>51</v>
      </c>
      <c r="F14" s="32">
        <v>0.69569999999999999</v>
      </c>
      <c r="G14" s="13" t="s">
        <v>25</v>
      </c>
      <c r="H14" s="24" t="s">
        <v>17</v>
      </c>
      <c r="I14" s="24" t="s">
        <v>52</v>
      </c>
      <c r="J14" s="25" t="s">
        <v>29</v>
      </c>
      <c r="K14" s="14"/>
      <c r="L14" s="25" t="s">
        <v>53</v>
      </c>
      <c r="M14" s="24" t="s">
        <v>54</v>
      </c>
      <c r="N14" s="24" t="s">
        <v>55</v>
      </c>
      <c r="O14" s="14"/>
      <c r="P14" s="42" t="str">
        <f>"247,5"</f>
        <v>247,5</v>
      </c>
      <c r="Q14" s="38">
        <f t="shared" si="0"/>
        <v>172.18574999999998</v>
      </c>
      <c r="R14" s="45"/>
    </row>
    <row r="15" spans="1:18">
      <c r="B15" s="5" t="s">
        <v>108</v>
      </c>
    </row>
    <row r="16" spans="1:18" ht="16">
      <c r="A16" s="54" t="s">
        <v>56</v>
      </c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8">
      <c r="A17" s="10" t="s">
        <v>107</v>
      </c>
      <c r="B17" s="9" t="s">
        <v>57</v>
      </c>
      <c r="C17" s="9" t="s">
        <v>58</v>
      </c>
      <c r="D17" s="9" t="s">
        <v>389</v>
      </c>
      <c r="E17" s="9" t="s">
        <v>59</v>
      </c>
      <c r="F17" s="30">
        <v>0.63949999999999996</v>
      </c>
      <c r="G17" s="9" t="s">
        <v>25</v>
      </c>
      <c r="H17" s="22" t="s">
        <v>60</v>
      </c>
      <c r="I17" s="22" t="s">
        <v>61</v>
      </c>
      <c r="J17" s="22" t="s">
        <v>62</v>
      </c>
      <c r="K17" s="10"/>
      <c r="L17" s="22" t="s">
        <v>63</v>
      </c>
      <c r="M17" s="22" t="s">
        <v>49</v>
      </c>
      <c r="N17" s="22" t="s">
        <v>64</v>
      </c>
      <c r="O17" s="10"/>
      <c r="P17" s="40" t="str">
        <f>"372,5"</f>
        <v>372,5</v>
      </c>
      <c r="Q17" s="36">
        <f>P17*F17</f>
        <v>238.21374999999998</v>
      </c>
      <c r="R17" s="43" t="s">
        <v>355</v>
      </c>
    </row>
    <row r="18" spans="1:18">
      <c r="A18" s="12" t="s">
        <v>109</v>
      </c>
      <c r="B18" s="11" t="s">
        <v>65</v>
      </c>
      <c r="C18" s="11" t="s">
        <v>66</v>
      </c>
      <c r="D18" s="11" t="s">
        <v>389</v>
      </c>
      <c r="E18" s="11" t="s">
        <v>67</v>
      </c>
      <c r="F18" s="31">
        <v>0.65659999999999996</v>
      </c>
      <c r="G18" s="11" t="s">
        <v>25</v>
      </c>
      <c r="H18" s="23" t="s">
        <v>68</v>
      </c>
      <c r="I18" s="23" t="s">
        <v>69</v>
      </c>
      <c r="J18" s="23" t="s">
        <v>30</v>
      </c>
      <c r="K18" s="12"/>
      <c r="L18" s="23" t="s">
        <v>37</v>
      </c>
      <c r="M18" s="23" t="s">
        <v>55</v>
      </c>
      <c r="N18" s="23" t="s">
        <v>70</v>
      </c>
      <c r="O18" s="12"/>
      <c r="P18" s="41" t="str">
        <f>"282,5"</f>
        <v>282,5</v>
      </c>
      <c r="Q18" s="37">
        <f t="shared" ref="Q18:Q20" si="1">P18*F18</f>
        <v>185.48949999999999</v>
      </c>
      <c r="R18" s="44"/>
    </row>
    <row r="19" spans="1:18">
      <c r="A19" s="12" t="s">
        <v>107</v>
      </c>
      <c r="B19" s="11" t="s">
        <v>71</v>
      </c>
      <c r="C19" s="11" t="s">
        <v>358</v>
      </c>
      <c r="D19" s="11" t="s">
        <v>390</v>
      </c>
      <c r="E19" s="11" t="s">
        <v>72</v>
      </c>
      <c r="F19" s="31">
        <v>0.64470000000000005</v>
      </c>
      <c r="G19" s="11" t="s">
        <v>13</v>
      </c>
      <c r="H19" s="23" t="s">
        <v>73</v>
      </c>
      <c r="I19" s="23" t="s">
        <v>60</v>
      </c>
      <c r="J19" s="26" t="s">
        <v>74</v>
      </c>
      <c r="K19" s="12"/>
      <c r="L19" s="23" t="s">
        <v>63</v>
      </c>
      <c r="M19" s="23" t="s">
        <v>48</v>
      </c>
      <c r="N19" s="26" t="s">
        <v>75</v>
      </c>
      <c r="O19" s="12"/>
      <c r="P19" s="41" t="str">
        <f>"340,0"</f>
        <v>340,0</v>
      </c>
      <c r="Q19" s="37">
        <f t="shared" si="1"/>
        <v>219.19800000000001</v>
      </c>
      <c r="R19" s="44"/>
    </row>
    <row r="20" spans="1:18">
      <c r="A20" s="14" t="s">
        <v>107</v>
      </c>
      <c r="B20" s="13" t="s">
        <v>76</v>
      </c>
      <c r="C20" s="13" t="s">
        <v>359</v>
      </c>
      <c r="D20" s="13" t="s">
        <v>391</v>
      </c>
      <c r="E20" s="13" t="s">
        <v>77</v>
      </c>
      <c r="F20" s="32">
        <v>0.65280000000000005</v>
      </c>
      <c r="G20" s="13" t="s">
        <v>13</v>
      </c>
      <c r="H20" s="24" t="s">
        <v>19</v>
      </c>
      <c r="I20" s="24" t="s">
        <v>78</v>
      </c>
      <c r="J20" s="24" t="s">
        <v>29</v>
      </c>
      <c r="K20" s="14"/>
      <c r="L20" s="24" t="s">
        <v>79</v>
      </c>
      <c r="M20" s="24" t="s">
        <v>74</v>
      </c>
      <c r="N20" s="24" t="s">
        <v>54</v>
      </c>
      <c r="O20" s="14"/>
      <c r="P20" s="42" t="str">
        <f>"245,0"</f>
        <v>245,0</v>
      </c>
      <c r="Q20" s="38">
        <f t="shared" si="1"/>
        <v>159.93600000000001</v>
      </c>
      <c r="R20" s="45"/>
    </row>
    <row r="21" spans="1:18">
      <c r="B21" s="5" t="s">
        <v>108</v>
      </c>
    </row>
    <row r="22" spans="1:18" ht="16">
      <c r="A22" s="54" t="s">
        <v>80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8">
      <c r="A23" s="10" t="s">
        <v>107</v>
      </c>
      <c r="B23" s="9" t="s">
        <v>81</v>
      </c>
      <c r="C23" s="9" t="s">
        <v>82</v>
      </c>
      <c r="D23" s="9" t="s">
        <v>389</v>
      </c>
      <c r="E23" s="9" t="s">
        <v>83</v>
      </c>
      <c r="F23" s="30">
        <v>0.61629999999999996</v>
      </c>
      <c r="G23" s="9" t="s">
        <v>25</v>
      </c>
      <c r="H23" s="22" t="s">
        <v>53</v>
      </c>
      <c r="I23" s="22" t="s">
        <v>84</v>
      </c>
      <c r="J23" s="22" t="s">
        <v>60</v>
      </c>
      <c r="K23" s="10"/>
      <c r="L23" s="22" t="s">
        <v>48</v>
      </c>
      <c r="M23" s="22" t="s">
        <v>49</v>
      </c>
      <c r="N23" s="22" t="s">
        <v>64</v>
      </c>
      <c r="O23" s="10"/>
      <c r="P23" s="40" t="str">
        <f>"360,0"</f>
        <v>360,0</v>
      </c>
      <c r="Q23" s="36">
        <f>P23*F23</f>
        <v>221.86799999999999</v>
      </c>
      <c r="R23" s="43"/>
    </row>
    <row r="24" spans="1:18">
      <c r="A24" s="14" t="s">
        <v>107</v>
      </c>
      <c r="B24" s="13" t="s">
        <v>85</v>
      </c>
      <c r="C24" s="13" t="s">
        <v>360</v>
      </c>
      <c r="D24" s="13" t="s">
        <v>390</v>
      </c>
      <c r="E24" s="13" t="s">
        <v>86</v>
      </c>
      <c r="F24" s="32">
        <v>0.62060000000000004</v>
      </c>
      <c r="G24" s="13" t="s">
        <v>13</v>
      </c>
      <c r="H24" s="24" t="s">
        <v>37</v>
      </c>
      <c r="I24" s="24" t="s">
        <v>38</v>
      </c>
      <c r="J24" s="24" t="s">
        <v>55</v>
      </c>
      <c r="K24" s="14"/>
      <c r="L24" s="24" t="s">
        <v>48</v>
      </c>
      <c r="M24" s="24" t="s">
        <v>49</v>
      </c>
      <c r="N24" s="25" t="s">
        <v>87</v>
      </c>
      <c r="O24" s="14"/>
      <c r="P24" s="42" t="str">
        <f>"370,0"</f>
        <v>370,0</v>
      </c>
      <c r="Q24" s="38">
        <f>P24*F24</f>
        <v>229.62200000000001</v>
      </c>
      <c r="R24" s="45" t="s">
        <v>88</v>
      </c>
    </row>
    <row r="25" spans="1:18">
      <c r="B25" s="5" t="s">
        <v>108</v>
      </c>
    </row>
    <row r="26" spans="1:18">
      <c r="B26" s="5" t="s">
        <v>108</v>
      </c>
    </row>
    <row r="27" spans="1:18">
      <c r="B27" s="5" t="s">
        <v>108</v>
      </c>
    </row>
    <row r="28" spans="1:18" ht="18">
      <c r="B28" s="15" t="s">
        <v>89</v>
      </c>
      <c r="C28" s="15"/>
      <c r="D28" s="15"/>
    </row>
    <row r="29" spans="1:18" ht="16">
      <c r="B29" s="16" t="s">
        <v>98</v>
      </c>
      <c r="C29" s="16"/>
      <c r="D29" s="39"/>
    </row>
    <row r="30" spans="1:18" ht="14">
      <c r="B30" s="17"/>
      <c r="C30" s="18" t="s">
        <v>91</v>
      </c>
      <c r="D30" s="18"/>
    </row>
    <row r="31" spans="1:18" ht="14">
      <c r="B31" s="19" t="s">
        <v>92</v>
      </c>
      <c r="C31" s="19" t="s">
        <v>93</v>
      </c>
      <c r="D31" s="19"/>
      <c r="E31" s="19" t="s">
        <v>356</v>
      </c>
      <c r="F31" s="33" t="s">
        <v>94</v>
      </c>
      <c r="G31" s="19" t="s">
        <v>110</v>
      </c>
    </row>
    <row r="32" spans="1:18">
      <c r="B32" s="5" t="s">
        <v>33</v>
      </c>
      <c r="C32" s="5" t="s">
        <v>91</v>
      </c>
      <c r="E32" s="6" t="s">
        <v>99</v>
      </c>
      <c r="F32" s="34" t="s">
        <v>100</v>
      </c>
      <c r="G32" s="34">
        <v>261.41500000000002</v>
      </c>
    </row>
    <row r="33" spans="2:7">
      <c r="B33" s="5" t="s">
        <v>57</v>
      </c>
      <c r="C33" s="5" t="s">
        <v>91</v>
      </c>
      <c r="E33" s="6" t="s">
        <v>101</v>
      </c>
      <c r="F33" s="34" t="s">
        <v>102</v>
      </c>
      <c r="G33" s="34">
        <v>238.21379999999999</v>
      </c>
    </row>
    <row r="34" spans="2:7">
      <c r="B34" s="5" t="s">
        <v>42</v>
      </c>
      <c r="C34" s="5" t="s">
        <v>91</v>
      </c>
      <c r="E34" s="6" t="s">
        <v>99</v>
      </c>
      <c r="F34" s="34" t="s">
        <v>103</v>
      </c>
      <c r="G34" s="34">
        <v>224.928</v>
      </c>
    </row>
    <row r="35" spans="2:7">
      <c r="B35" s="5" t="s">
        <v>108</v>
      </c>
    </row>
    <row r="36" spans="2:7">
      <c r="B36" s="5" t="s">
        <v>108</v>
      </c>
    </row>
    <row r="37" spans="2:7">
      <c r="B37" s="5" t="s">
        <v>108</v>
      </c>
    </row>
    <row r="38" spans="2:7">
      <c r="B38" s="5" t="s">
        <v>108</v>
      </c>
    </row>
    <row r="39" spans="2:7">
      <c r="B39" s="5" t="s">
        <v>108</v>
      </c>
    </row>
    <row r="40" spans="2:7">
      <c r="B40" s="5" t="s">
        <v>108</v>
      </c>
    </row>
    <row r="41" spans="2:7">
      <c r="B41" s="5" t="s">
        <v>108</v>
      </c>
    </row>
    <row r="42" spans="2:7">
      <c r="B42" s="5" t="s">
        <v>108</v>
      </c>
    </row>
  </sheetData>
  <mergeCells count="18">
    <mergeCell ref="F3:F4"/>
    <mergeCell ref="P3:P4"/>
    <mergeCell ref="Q3:Q4"/>
    <mergeCell ref="A1:R2"/>
    <mergeCell ref="H3:K3"/>
    <mergeCell ref="L3:O3"/>
    <mergeCell ref="A3:A4"/>
    <mergeCell ref="C3:C4"/>
    <mergeCell ref="E3:E4"/>
    <mergeCell ref="R3:R4"/>
    <mergeCell ref="G3:G4"/>
    <mergeCell ref="B3:B4"/>
    <mergeCell ref="D3:D4"/>
    <mergeCell ref="A5:O5"/>
    <mergeCell ref="A8:O8"/>
    <mergeCell ref="A11:O11"/>
    <mergeCell ref="A16:O16"/>
    <mergeCell ref="A22:O22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8"/>
  <sheetViews>
    <sheetView topLeftCell="A36" workbookViewId="0">
      <selection activeCell="E78" sqref="E78"/>
    </sheetView>
  </sheetViews>
  <sheetFormatPr baseColWidth="10" defaultColWidth="8.83203125" defaultRowHeight="13"/>
  <cols>
    <col min="2" max="2" width="21.83203125" customWidth="1"/>
    <col min="3" max="3" width="29.5" customWidth="1"/>
    <col min="4" max="4" width="19.5" customWidth="1"/>
    <col min="5" max="5" width="11" bestFit="1" customWidth="1"/>
    <col min="6" max="6" width="31.1640625" customWidth="1"/>
    <col min="7" max="10" width="5.5" customWidth="1"/>
    <col min="11" max="11" width="10.5" bestFit="1" customWidth="1"/>
    <col min="13" max="13" width="21.5" customWidth="1"/>
  </cols>
  <sheetData>
    <row r="1" spans="1:13" s="2" customFormat="1" ht="29" customHeight="1">
      <c r="A1" s="60" t="s">
        <v>382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386</v>
      </c>
      <c r="B3" s="73" t="s">
        <v>0</v>
      </c>
      <c r="C3" s="70" t="s">
        <v>387</v>
      </c>
      <c r="D3" s="70" t="s">
        <v>6</v>
      </c>
      <c r="E3" s="58" t="s">
        <v>388</v>
      </c>
      <c r="F3" s="58" t="s">
        <v>5</v>
      </c>
      <c r="G3" s="58" t="s">
        <v>7</v>
      </c>
      <c r="H3" s="58"/>
      <c r="I3" s="58"/>
      <c r="J3" s="58"/>
      <c r="K3" s="58" t="s">
        <v>111</v>
      </c>
      <c r="L3" s="58" t="s">
        <v>3</v>
      </c>
      <c r="M3" s="71" t="s">
        <v>2</v>
      </c>
    </row>
    <row r="4" spans="1:13" s="1" customFormat="1" ht="21" customHeight="1" thickBot="1">
      <c r="A4" s="69"/>
      <c r="B4" s="74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72"/>
    </row>
    <row r="5" spans="1:13" s="3" customFormat="1" ht="16">
      <c r="A5" s="52" t="s">
        <v>112</v>
      </c>
      <c r="B5" s="52"/>
      <c r="C5" s="53"/>
      <c r="D5" s="53"/>
      <c r="E5" s="53"/>
      <c r="F5" s="53"/>
      <c r="G5" s="53"/>
      <c r="H5" s="53"/>
      <c r="I5" s="53"/>
      <c r="J5" s="53"/>
      <c r="K5" s="6"/>
      <c r="L5" s="6"/>
      <c r="M5" s="5"/>
    </row>
    <row r="6" spans="1:13" s="3" customFormat="1">
      <c r="A6" s="8" t="s">
        <v>107</v>
      </c>
      <c r="B6" s="7" t="s">
        <v>113</v>
      </c>
      <c r="C6" s="7" t="s">
        <v>114</v>
      </c>
      <c r="D6" s="7" t="s">
        <v>115</v>
      </c>
      <c r="E6" s="7" t="s">
        <v>389</v>
      </c>
      <c r="F6" s="7" t="s">
        <v>25</v>
      </c>
      <c r="G6" s="20" t="s">
        <v>116</v>
      </c>
      <c r="H6" s="20" t="s">
        <v>117</v>
      </c>
      <c r="I6" s="21" t="s">
        <v>118</v>
      </c>
      <c r="J6" s="8"/>
      <c r="K6" s="8" t="str">
        <f>"60,0"</f>
        <v>60,0</v>
      </c>
      <c r="L6" s="8" t="str">
        <f>"75,3600"</f>
        <v>75,3600</v>
      </c>
      <c r="M6" s="7" t="s">
        <v>355</v>
      </c>
    </row>
    <row r="7" spans="1:13" s="3" customFormat="1">
      <c r="A7" s="5"/>
      <c r="B7" s="5" t="s">
        <v>108</v>
      </c>
      <c r="C7" s="5"/>
      <c r="D7" s="5"/>
      <c r="E7" s="5"/>
      <c r="F7" s="5"/>
      <c r="G7" s="6"/>
      <c r="H7" s="6"/>
      <c r="I7" s="6"/>
      <c r="J7" s="6"/>
      <c r="K7" s="6"/>
      <c r="L7" s="6"/>
      <c r="M7" s="5"/>
    </row>
    <row r="8" spans="1:13" s="3" customFormat="1" ht="16">
      <c r="A8" s="54" t="s">
        <v>9</v>
      </c>
      <c r="B8" s="54"/>
      <c r="C8" s="55"/>
      <c r="D8" s="55"/>
      <c r="E8" s="55"/>
      <c r="F8" s="55"/>
      <c r="G8" s="55"/>
      <c r="H8" s="55"/>
      <c r="I8" s="55"/>
      <c r="J8" s="55"/>
      <c r="K8" s="6"/>
      <c r="L8" s="6"/>
      <c r="M8" s="5"/>
    </row>
    <row r="9" spans="1:13" s="3" customFormat="1">
      <c r="A9" s="10" t="s">
        <v>107</v>
      </c>
      <c r="B9" s="9" t="s">
        <v>119</v>
      </c>
      <c r="C9" s="9" t="s">
        <v>120</v>
      </c>
      <c r="D9" s="9" t="s">
        <v>121</v>
      </c>
      <c r="E9" s="9" t="s">
        <v>389</v>
      </c>
      <c r="F9" s="9" t="s">
        <v>25</v>
      </c>
      <c r="G9" s="22" t="s">
        <v>26</v>
      </c>
      <c r="H9" s="27" t="s">
        <v>122</v>
      </c>
      <c r="I9" s="27" t="s">
        <v>122</v>
      </c>
      <c r="J9" s="10"/>
      <c r="K9" s="10" t="str">
        <f>"70,0"</f>
        <v>70,0</v>
      </c>
      <c r="L9" s="10" t="str">
        <f>"80,5630"</f>
        <v>80,5630</v>
      </c>
      <c r="M9" s="9" t="s">
        <v>355</v>
      </c>
    </row>
    <row r="10" spans="1:13" s="3" customFormat="1">
      <c r="A10" s="14" t="s">
        <v>107</v>
      </c>
      <c r="B10" s="13" t="s">
        <v>123</v>
      </c>
      <c r="C10" s="13" t="s">
        <v>361</v>
      </c>
      <c r="D10" s="13" t="s">
        <v>124</v>
      </c>
      <c r="E10" s="13" t="s">
        <v>392</v>
      </c>
      <c r="F10" s="13" t="s">
        <v>25</v>
      </c>
      <c r="G10" s="24" t="s">
        <v>125</v>
      </c>
      <c r="H10" s="25" t="s">
        <v>126</v>
      </c>
      <c r="I10" s="25" t="s">
        <v>126</v>
      </c>
      <c r="J10" s="14"/>
      <c r="K10" s="14" t="str">
        <f>"47,5"</f>
        <v>47,5</v>
      </c>
      <c r="L10" s="14" t="str">
        <f>"65,9712"</f>
        <v>65,9712</v>
      </c>
      <c r="M10" s="13" t="s">
        <v>380</v>
      </c>
    </row>
    <row r="11" spans="1:13" s="3" customFormat="1">
      <c r="A11" s="5"/>
      <c r="B11" s="5" t="s">
        <v>108</v>
      </c>
      <c r="C11" s="5"/>
      <c r="D11" s="5"/>
      <c r="E11" s="5"/>
      <c r="F11" s="5"/>
      <c r="G11" s="6"/>
      <c r="H11" s="6"/>
      <c r="I11" s="6"/>
      <c r="J11" s="6"/>
      <c r="K11" s="6"/>
      <c r="L11" s="6"/>
      <c r="M11" s="5"/>
    </row>
    <row r="12" spans="1:13" s="3" customFormat="1" ht="16">
      <c r="A12" s="54" t="s">
        <v>21</v>
      </c>
      <c r="B12" s="54"/>
      <c r="C12" s="55"/>
      <c r="D12" s="55"/>
      <c r="E12" s="55"/>
      <c r="F12" s="55"/>
      <c r="G12" s="55"/>
      <c r="H12" s="55"/>
      <c r="I12" s="55"/>
      <c r="J12" s="55"/>
      <c r="K12" s="6"/>
      <c r="L12" s="6"/>
      <c r="M12" s="5"/>
    </row>
    <row r="13" spans="1:13" s="3" customFormat="1">
      <c r="A13" s="8" t="s">
        <v>107</v>
      </c>
      <c r="B13" s="7" t="s">
        <v>127</v>
      </c>
      <c r="C13" s="7" t="s">
        <v>128</v>
      </c>
      <c r="D13" s="7" t="s">
        <v>129</v>
      </c>
      <c r="E13" s="7" t="s">
        <v>389</v>
      </c>
      <c r="F13" s="7" t="s">
        <v>25</v>
      </c>
      <c r="G13" s="20" t="s">
        <v>26</v>
      </c>
      <c r="H13" s="20" t="s">
        <v>28</v>
      </c>
      <c r="I13" s="20" t="s">
        <v>130</v>
      </c>
      <c r="J13" s="8"/>
      <c r="K13" s="8" t="str">
        <f>"82,5"</f>
        <v>82,5</v>
      </c>
      <c r="L13" s="8" t="str">
        <f>"90,5850"</f>
        <v>90,5850</v>
      </c>
      <c r="M13" s="7" t="s">
        <v>355</v>
      </c>
    </row>
    <row r="14" spans="1:13" s="3" customFormat="1">
      <c r="A14" s="5"/>
      <c r="B14" s="5" t="s">
        <v>108</v>
      </c>
      <c r="C14" s="5"/>
      <c r="D14" s="5"/>
      <c r="E14" s="5"/>
      <c r="F14" s="5"/>
      <c r="G14" s="6"/>
      <c r="H14" s="6"/>
      <c r="I14" s="6"/>
      <c r="J14" s="6"/>
      <c r="K14" s="6"/>
      <c r="L14" s="6"/>
      <c r="M14" s="5"/>
    </row>
    <row r="15" spans="1:13" s="3" customFormat="1" ht="16">
      <c r="A15" s="54" t="s">
        <v>131</v>
      </c>
      <c r="B15" s="54"/>
      <c r="C15" s="55"/>
      <c r="D15" s="55"/>
      <c r="E15" s="55"/>
      <c r="F15" s="55"/>
      <c r="G15" s="55"/>
      <c r="H15" s="55"/>
      <c r="I15" s="55"/>
      <c r="J15" s="55"/>
      <c r="K15" s="6"/>
      <c r="L15" s="6"/>
      <c r="M15" s="5"/>
    </row>
    <row r="16" spans="1:13" s="3" customFormat="1">
      <c r="A16" s="10" t="s">
        <v>107</v>
      </c>
      <c r="B16" s="9" t="s">
        <v>132</v>
      </c>
      <c r="C16" s="9" t="s">
        <v>133</v>
      </c>
      <c r="D16" s="9" t="s">
        <v>134</v>
      </c>
      <c r="E16" s="9" t="s">
        <v>389</v>
      </c>
      <c r="F16" s="9" t="s">
        <v>13</v>
      </c>
      <c r="G16" s="22" t="s">
        <v>135</v>
      </c>
      <c r="H16" s="27" t="s">
        <v>136</v>
      </c>
      <c r="I16" s="27" t="s">
        <v>136</v>
      </c>
      <c r="J16" s="10"/>
      <c r="K16" s="10" t="str">
        <f>"65,0"</f>
        <v>65,0</v>
      </c>
      <c r="L16" s="10" t="str">
        <f>"64,0380"</f>
        <v>64,0380</v>
      </c>
      <c r="M16" s="9"/>
    </row>
    <row r="17" spans="1:13" s="3" customFormat="1">
      <c r="A17" s="12" t="s">
        <v>107</v>
      </c>
      <c r="B17" s="11" t="s">
        <v>137</v>
      </c>
      <c r="C17" s="11" t="s">
        <v>362</v>
      </c>
      <c r="D17" s="11" t="s">
        <v>138</v>
      </c>
      <c r="E17" s="11" t="s">
        <v>393</v>
      </c>
      <c r="F17" s="11" t="s">
        <v>13</v>
      </c>
      <c r="G17" s="23" t="s">
        <v>29</v>
      </c>
      <c r="H17" s="26" t="s">
        <v>45</v>
      </c>
      <c r="I17" s="26" t="s">
        <v>45</v>
      </c>
      <c r="J17" s="12"/>
      <c r="K17" s="12" t="str">
        <f>"100,0"</f>
        <v>100,0</v>
      </c>
      <c r="L17" s="12" t="str">
        <f>"106,4094"</f>
        <v>106,4094</v>
      </c>
      <c r="M17" s="11"/>
    </row>
    <row r="18" spans="1:13" s="3" customFormat="1">
      <c r="A18" s="14" t="s">
        <v>107</v>
      </c>
      <c r="B18" s="13" t="s">
        <v>139</v>
      </c>
      <c r="C18" s="13" t="s">
        <v>363</v>
      </c>
      <c r="D18" s="13" t="s">
        <v>140</v>
      </c>
      <c r="E18" s="13" t="s">
        <v>391</v>
      </c>
      <c r="F18" s="13" t="s">
        <v>25</v>
      </c>
      <c r="G18" s="24" t="s">
        <v>125</v>
      </c>
      <c r="H18" s="24" t="s">
        <v>141</v>
      </c>
      <c r="I18" s="25" t="s">
        <v>116</v>
      </c>
      <c r="J18" s="14"/>
      <c r="K18" s="14" t="str">
        <f>"52,5"</f>
        <v>52,5</v>
      </c>
      <c r="L18" s="14" t="str">
        <f>"69,3999"</f>
        <v>69,3999</v>
      </c>
      <c r="M18" s="13" t="s">
        <v>355</v>
      </c>
    </row>
    <row r="19" spans="1:13" s="3" customFormat="1">
      <c r="A19" s="5"/>
      <c r="B19" s="5" t="s">
        <v>108</v>
      </c>
      <c r="C19" s="5"/>
      <c r="D19" s="5"/>
      <c r="E19" s="5"/>
      <c r="F19" s="5"/>
      <c r="G19" s="6"/>
      <c r="H19" s="6"/>
      <c r="I19" s="6"/>
      <c r="J19" s="6"/>
      <c r="K19" s="6"/>
      <c r="L19" s="6"/>
      <c r="M19" s="5"/>
    </row>
    <row r="20" spans="1:13" s="3" customFormat="1" ht="16">
      <c r="A20" s="54" t="s">
        <v>142</v>
      </c>
      <c r="B20" s="54"/>
      <c r="C20" s="55"/>
      <c r="D20" s="55"/>
      <c r="E20" s="55"/>
      <c r="F20" s="55"/>
      <c r="G20" s="55"/>
      <c r="H20" s="55"/>
      <c r="I20" s="55"/>
      <c r="J20" s="55"/>
      <c r="K20" s="6"/>
      <c r="L20" s="6"/>
      <c r="M20" s="5"/>
    </row>
    <row r="21" spans="1:13" s="3" customFormat="1">
      <c r="A21" s="8" t="s">
        <v>107</v>
      </c>
      <c r="B21" s="7" t="s">
        <v>143</v>
      </c>
      <c r="C21" s="7" t="s">
        <v>144</v>
      </c>
      <c r="D21" s="7" t="s">
        <v>145</v>
      </c>
      <c r="E21" s="7" t="s">
        <v>389</v>
      </c>
      <c r="F21" s="7" t="s">
        <v>13</v>
      </c>
      <c r="G21" s="20" t="s">
        <v>16</v>
      </c>
      <c r="H21" s="20" t="s">
        <v>125</v>
      </c>
      <c r="I21" s="20" t="s">
        <v>126</v>
      </c>
      <c r="J21" s="8"/>
      <c r="K21" s="8" t="str">
        <f>"50,0"</f>
        <v>50,0</v>
      </c>
      <c r="L21" s="8" t="str">
        <f>"42,0100"</f>
        <v>42,0100</v>
      </c>
      <c r="M21" s="7" t="s">
        <v>20</v>
      </c>
    </row>
    <row r="22" spans="1:13" s="3" customFormat="1">
      <c r="A22" s="5"/>
      <c r="B22" s="5" t="s">
        <v>108</v>
      </c>
      <c r="C22" s="5"/>
      <c r="D22" s="5"/>
      <c r="E22" s="5"/>
      <c r="F22" s="5"/>
      <c r="G22" s="6"/>
      <c r="H22" s="6"/>
      <c r="I22" s="6"/>
      <c r="J22" s="6"/>
      <c r="K22" s="6"/>
      <c r="L22" s="6"/>
      <c r="M22" s="5"/>
    </row>
    <row r="23" spans="1:13" s="3" customFormat="1" ht="16">
      <c r="A23" s="54" t="s">
        <v>9</v>
      </c>
      <c r="B23" s="54"/>
      <c r="C23" s="55"/>
      <c r="D23" s="55"/>
      <c r="E23" s="55"/>
      <c r="F23" s="55"/>
      <c r="G23" s="55"/>
      <c r="H23" s="55"/>
      <c r="I23" s="55"/>
      <c r="J23" s="55"/>
      <c r="K23" s="6"/>
      <c r="L23" s="6"/>
      <c r="M23" s="5"/>
    </row>
    <row r="24" spans="1:13" s="3" customFormat="1">
      <c r="A24" s="8" t="s">
        <v>107</v>
      </c>
      <c r="B24" s="7" t="s">
        <v>146</v>
      </c>
      <c r="C24" s="7" t="s">
        <v>147</v>
      </c>
      <c r="D24" s="7" t="s">
        <v>148</v>
      </c>
      <c r="E24" s="7" t="s">
        <v>394</v>
      </c>
      <c r="F24" s="7" t="s">
        <v>25</v>
      </c>
      <c r="G24" s="20" t="s">
        <v>118</v>
      </c>
      <c r="H24" s="20" t="s">
        <v>135</v>
      </c>
      <c r="I24" s="20" t="s">
        <v>136</v>
      </c>
      <c r="J24" s="8"/>
      <c r="K24" s="8" t="str">
        <f>"67,5"</f>
        <v>67,5</v>
      </c>
      <c r="L24" s="8" t="str">
        <f>"58,9342"</f>
        <v>58,9342</v>
      </c>
      <c r="M24" s="7" t="s">
        <v>380</v>
      </c>
    </row>
    <row r="25" spans="1:13" s="3" customFormat="1">
      <c r="A25" s="5"/>
      <c r="B25" s="5" t="s">
        <v>108</v>
      </c>
      <c r="C25" s="5"/>
      <c r="D25" s="5"/>
      <c r="E25" s="5"/>
      <c r="F25" s="5"/>
      <c r="G25" s="6"/>
      <c r="H25" s="6"/>
      <c r="I25" s="6"/>
      <c r="J25" s="6"/>
      <c r="K25" s="6"/>
      <c r="L25" s="6"/>
      <c r="M25" s="5"/>
    </row>
    <row r="26" spans="1:13" s="3" customFormat="1" ht="16">
      <c r="A26" s="54" t="s">
        <v>21</v>
      </c>
      <c r="B26" s="54"/>
      <c r="C26" s="55"/>
      <c r="D26" s="55"/>
      <c r="E26" s="55"/>
      <c r="F26" s="55"/>
      <c r="G26" s="55"/>
      <c r="H26" s="55"/>
      <c r="I26" s="55"/>
      <c r="J26" s="55"/>
      <c r="K26" s="6"/>
      <c r="L26" s="6"/>
      <c r="M26" s="5"/>
    </row>
    <row r="27" spans="1:13" s="3" customFormat="1">
      <c r="A27" s="10" t="s">
        <v>107</v>
      </c>
      <c r="B27" s="9" t="s">
        <v>149</v>
      </c>
      <c r="C27" s="9" t="s">
        <v>150</v>
      </c>
      <c r="D27" s="9" t="s">
        <v>151</v>
      </c>
      <c r="E27" s="9" t="s">
        <v>394</v>
      </c>
      <c r="F27" s="9" t="s">
        <v>25</v>
      </c>
      <c r="G27" s="22" t="s">
        <v>130</v>
      </c>
      <c r="H27" s="22" t="s">
        <v>52</v>
      </c>
      <c r="I27" s="27" t="s">
        <v>19</v>
      </c>
      <c r="J27" s="10"/>
      <c r="K27" s="10" t="str">
        <f>"87,5"</f>
        <v>87,5</v>
      </c>
      <c r="L27" s="10" t="str">
        <f>"67,7862"</f>
        <v>67,7862</v>
      </c>
      <c r="M27" s="9" t="s">
        <v>355</v>
      </c>
    </row>
    <row r="28" spans="1:13" s="3" customFormat="1">
      <c r="A28" s="12" t="s">
        <v>109</v>
      </c>
      <c r="B28" s="11" t="s">
        <v>152</v>
      </c>
      <c r="C28" s="11" t="s">
        <v>153</v>
      </c>
      <c r="D28" s="11" t="s">
        <v>154</v>
      </c>
      <c r="E28" s="11" t="s">
        <v>394</v>
      </c>
      <c r="F28" s="11" t="s">
        <v>25</v>
      </c>
      <c r="G28" s="23" t="s">
        <v>141</v>
      </c>
      <c r="H28" s="23" t="s">
        <v>116</v>
      </c>
      <c r="I28" s="23" t="s">
        <v>117</v>
      </c>
      <c r="J28" s="12"/>
      <c r="K28" s="12" t="str">
        <f>"60,0"</f>
        <v>60,0</v>
      </c>
      <c r="L28" s="12" t="str">
        <f>"47,8980"</f>
        <v>47,8980</v>
      </c>
      <c r="M28" s="11" t="s">
        <v>155</v>
      </c>
    </row>
    <row r="29" spans="1:13" s="3" customFormat="1">
      <c r="A29" s="14" t="s">
        <v>107</v>
      </c>
      <c r="B29" s="13" t="s">
        <v>156</v>
      </c>
      <c r="C29" s="13" t="s">
        <v>157</v>
      </c>
      <c r="D29" s="13" t="s">
        <v>158</v>
      </c>
      <c r="E29" s="13" t="s">
        <v>389</v>
      </c>
      <c r="F29" s="13" t="s">
        <v>25</v>
      </c>
      <c r="G29" s="24" t="s">
        <v>18</v>
      </c>
      <c r="H29" s="24" t="s">
        <v>19</v>
      </c>
      <c r="I29" s="25" t="s">
        <v>68</v>
      </c>
      <c r="J29" s="14"/>
      <c r="K29" s="14" t="str">
        <f>"90,0"</f>
        <v>90,0</v>
      </c>
      <c r="L29" s="14" t="str">
        <f>"72,2250"</f>
        <v>72,2250</v>
      </c>
      <c r="M29" s="13" t="s">
        <v>159</v>
      </c>
    </row>
    <row r="30" spans="1:13" s="3" customFormat="1">
      <c r="A30" s="5"/>
      <c r="B30" s="5" t="s">
        <v>108</v>
      </c>
      <c r="C30" s="5"/>
      <c r="D30" s="5"/>
      <c r="E30" s="5"/>
      <c r="F30" s="5"/>
      <c r="G30" s="6"/>
      <c r="H30" s="6"/>
      <c r="I30" s="6"/>
      <c r="J30" s="6"/>
      <c r="K30" s="6"/>
      <c r="L30" s="6"/>
      <c r="M30" s="5"/>
    </row>
    <row r="31" spans="1:13" s="3" customFormat="1" ht="16">
      <c r="A31" s="54" t="s">
        <v>131</v>
      </c>
      <c r="B31" s="54"/>
      <c r="C31" s="55"/>
      <c r="D31" s="55"/>
      <c r="E31" s="55"/>
      <c r="F31" s="55"/>
      <c r="G31" s="55"/>
      <c r="H31" s="55"/>
      <c r="I31" s="55"/>
      <c r="J31" s="55"/>
      <c r="K31" s="6"/>
      <c r="L31" s="6"/>
      <c r="M31" s="5"/>
    </row>
    <row r="32" spans="1:13" s="3" customFormat="1">
      <c r="A32" s="10" t="s">
        <v>107</v>
      </c>
      <c r="B32" s="9" t="s">
        <v>160</v>
      </c>
      <c r="C32" s="9" t="s">
        <v>161</v>
      </c>
      <c r="D32" s="9" t="s">
        <v>162</v>
      </c>
      <c r="E32" s="9" t="s">
        <v>394</v>
      </c>
      <c r="F32" s="9" t="s">
        <v>25</v>
      </c>
      <c r="G32" s="22" t="s">
        <v>18</v>
      </c>
      <c r="H32" s="22" t="s">
        <v>29</v>
      </c>
      <c r="I32" s="22" t="s">
        <v>30</v>
      </c>
      <c r="J32" s="10"/>
      <c r="K32" s="10" t="str">
        <f>"110,0"</f>
        <v>110,0</v>
      </c>
      <c r="L32" s="10" t="str">
        <f>"79,4310"</f>
        <v>79,4310</v>
      </c>
      <c r="M32" s="9" t="s">
        <v>163</v>
      </c>
    </row>
    <row r="33" spans="1:13" s="3" customFormat="1">
      <c r="A33" s="12" t="s">
        <v>109</v>
      </c>
      <c r="B33" s="11" t="s">
        <v>164</v>
      </c>
      <c r="C33" s="11" t="s">
        <v>165</v>
      </c>
      <c r="D33" s="11" t="s">
        <v>166</v>
      </c>
      <c r="E33" s="11" t="s">
        <v>394</v>
      </c>
      <c r="F33" s="11" t="s">
        <v>25</v>
      </c>
      <c r="G33" s="23" t="s">
        <v>122</v>
      </c>
      <c r="H33" s="23" t="s">
        <v>17</v>
      </c>
      <c r="I33" s="23" t="s">
        <v>18</v>
      </c>
      <c r="J33" s="12"/>
      <c r="K33" s="12" t="str">
        <f>"85,0"</f>
        <v>85,0</v>
      </c>
      <c r="L33" s="12" t="str">
        <f>"63,0870"</f>
        <v>63,0870</v>
      </c>
      <c r="M33" s="11" t="s">
        <v>355</v>
      </c>
    </row>
    <row r="34" spans="1:13" s="3" customFormat="1">
      <c r="A34" s="12" t="s">
        <v>167</v>
      </c>
      <c r="B34" s="11" t="s">
        <v>168</v>
      </c>
      <c r="C34" s="11" t="s">
        <v>169</v>
      </c>
      <c r="D34" s="11" t="s">
        <v>170</v>
      </c>
      <c r="E34" s="11" t="s">
        <v>394</v>
      </c>
      <c r="F34" s="11" t="s">
        <v>25</v>
      </c>
      <c r="G34" s="23" t="s">
        <v>122</v>
      </c>
      <c r="H34" s="23" t="s">
        <v>28</v>
      </c>
      <c r="I34" s="23" t="s">
        <v>130</v>
      </c>
      <c r="J34" s="12"/>
      <c r="K34" s="12" t="str">
        <f>"82,5"</f>
        <v>82,5</v>
      </c>
      <c r="L34" s="12" t="str">
        <f>"59,3422"</f>
        <v>59,3422</v>
      </c>
      <c r="M34" s="11" t="s">
        <v>355</v>
      </c>
    </row>
    <row r="35" spans="1:13" s="3" customFormat="1">
      <c r="A35" s="12" t="s">
        <v>171</v>
      </c>
      <c r="B35" s="11" t="s">
        <v>172</v>
      </c>
      <c r="C35" s="11" t="s">
        <v>173</v>
      </c>
      <c r="D35" s="11" t="s">
        <v>174</v>
      </c>
      <c r="E35" s="11" t="s">
        <v>394</v>
      </c>
      <c r="F35" s="11" t="s">
        <v>25</v>
      </c>
      <c r="G35" s="23" t="s">
        <v>26</v>
      </c>
      <c r="H35" s="26" t="s">
        <v>27</v>
      </c>
      <c r="I35" s="26" t="s">
        <v>27</v>
      </c>
      <c r="J35" s="12"/>
      <c r="K35" s="12" t="str">
        <f>"70,0"</f>
        <v>70,0</v>
      </c>
      <c r="L35" s="12" t="str">
        <f>"50,6940"</f>
        <v>50,6940</v>
      </c>
      <c r="M35" s="11" t="s">
        <v>355</v>
      </c>
    </row>
    <row r="36" spans="1:13" s="3" customFormat="1">
      <c r="A36" s="12" t="s">
        <v>107</v>
      </c>
      <c r="B36" s="11" t="s">
        <v>175</v>
      </c>
      <c r="C36" s="11" t="s">
        <v>364</v>
      </c>
      <c r="D36" s="11" t="s">
        <v>176</v>
      </c>
      <c r="E36" s="11" t="s">
        <v>395</v>
      </c>
      <c r="F36" s="11" t="s">
        <v>13</v>
      </c>
      <c r="G36" s="23" t="s">
        <v>30</v>
      </c>
      <c r="H36" s="23" t="s">
        <v>47</v>
      </c>
      <c r="I36" s="26" t="s">
        <v>31</v>
      </c>
      <c r="J36" s="12"/>
      <c r="K36" s="12" t="str">
        <f>"115,0"</f>
        <v>115,0</v>
      </c>
      <c r="L36" s="12" t="str">
        <f>"82,1790"</f>
        <v>82,1790</v>
      </c>
      <c r="M36" s="11" t="s">
        <v>380</v>
      </c>
    </row>
    <row r="37" spans="1:13" s="3" customFormat="1">
      <c r="A37" s="12" t="s">
        <v>107</v>
      </c>
      <c r="B37" s="11" t="s">
        <v>177</v>
      </c>
      <c r="C37" s="11" t="s">
        <v>178</v>
      </c>
      <c r="D37" s="11" t="s">
        <v>138</v>
      </c>
      <c r="E37" s="11" t="s">
        <v>389</v>
      </c>
      <c r="F37" s="11" t="s">
        <v>25</v>
      </c>
      <c r="G37" s="23" t="s">
        <v>31</v>
      </c>
      <c r="H37" s="23" t="s">
        <v>179</v>
      </c>
      <c r="I37" s="26" t="s">
        <v>53</v>
      </c>
      <c r="J37" s="12"/>
      <c r="K37" s="12" t="str">
        <f>"125,0"</f>
        <v>125,0</v>
      </c>
      <c r="L37" s="12" t="str">
        <f>"92,8750"</f>
        <v>92,8750</v>
      </c>
      <c r="M37" s="11"/>
    </row>
    <row r="38" spans="1:13" s="3" customFormat="1">
      <c r="A38" s="12" t="s">
        <v>109</v>
      </c>
      <c r="B38" s="11" t="s">
        <v>180</v>
      </c>
      <c r="C38" s="11" t="s">
        <v>181</v>
      </c>
      <c r="D38" s="11" t="s">
        <v>182</v>
      </c>
      <c r="E38" s="11" t="s">
        <v>389</v>
      </c>
      <c r="F38" s="11" t="s">
        <v>25</v>
      </c>
      <c r="G38" s="23" t="s">
        <v>17</v>
      </c>
      <c r="H38" s="26" t="s">
        <v>130</v>
      </c>
      <c r="I38" s="26" t="s">
        <v>130</v>
      </c>
      <c r="J38" s="12"/>
      <c r="K38" s="12" t="str">
        <f>"80,0"</f>
        <v>80,0</v>
      </c>
      <c r="L38" s="12" t="str">
        <f>"58,8160"</f>
        <v>58,8160</v>
      </c>
      <c r="M38" s="11"/>
    </row>
    <row r="39" spans="1:13" s="3" customFormat="1">
      <c r="A39" s="14" t="s">
        <v>107</v>
      </c>
      <c r="B39" s="13" t="s">
        <v>183</v>
      </c>
      <c r="C39" s="13" t="s">
        <v>365</v>
      </c>
      <c r="D39" s="13" t="s">
        <v>184</v>
      </c>
      <c r="E39" s="13" t="s">
        <v>396</v>
      </c>
      <c r="F39" s="13" t="s">
        <v>25</v>
      </c>
      <c r="G39" s="24" t="s">
        <v>31</v>
      </c>
      <c r="H39" s="24" t="s">
        <v>179</v>
      </c>
      <c r="I39" s="25" t="s">
        <v>53</v>
      </c>
      <c r="J39" s="14"/>
      <c r="K39" s="14" t="str">
        <f>"125,0"</f>
        <v>125,0</v>
      </c>
      <c r="L39" s="14" t="str">
        <f>"121,5000"</f>
        <v>121,5000</v>
      </c>
      <c r="M39" s="13"/>
    </row>
    <row r="40" spans="1:13" s="3" customFormat="1">
      <c r="A40" s="5"/>
      <c r="B40" s="5" t="s">
        <v>108</v>
      </c>
      <c r="C40" s="5"/>
      <c r="D40" s="5"/>
      <c r="E40" s="5"/>
      <c r="F40" s="5"/>
      <c r="G40" s="6"/>
      <c r="H40" s="6"/>
      <c r="I40" s="6"/>
      <c r="J40" s="6"/>
      <c r="K40" s="6"/>
      <c r="L40" s="6"/>
      <c r="M40" s="5"/>
    </row>
    <row r="41" spans="1:13" s="3" customFormat="1" ht="16">
      <c r="A41" s="54" t="s">
        <v>32</v>
      </c>
      <c r="B41" s="54"/>
      <c r="C41" s="55"/>
      <c r="D41" s="55"/>
      <c r="E41" s="55"/>
      <c r="F41" s="55"/>
      <c r="G41" s="55"/>
      <c r="H41" s="55"/>
      <c r="I41" s="55"/>
      <c r="J41" s="55"/>
      <c r="K41" s="6"/>
      <c r="L41" s="6"/>
      <c r="M41" s="5"/>
    </row>
    <row r="42" spans="1:13" s="3" customFormat="1">
      <c r="A42" s="10" t="s">
        <v>107</v>
      </c>
      <c r="B42" s="9" t="s">
        <v>185</v>
      </c>
      <c r="C42" s="9" t="s">
        <v>186</v>
      </c>
      <c r="D42" s="9" t="s">
        <v>187</v>
      </c>
      <c r="E42" s="9" t="s">
        <v>394</v>
      </c>
      <c r="F42" s="9" t="s">
        <v>25</v>
      </c>
      <c r="G42" s="22" t="s">
        <v>61</v>
      </c>
      <c r="H42" s="22" t="s">
        <v>62</v>
      </c>
      <c r="I42" s="22" t="s">
        <v>38</v>
      </c>
      <c r="J42" s="10"/>
      <c r="K42" s="10" t="str">
        <f>"155,0"</f>
        <v>155,0</v>
      </c>
      <c r="L42" s="10" t="str">
        <f>"107,0275"</f>
        <v>107,0275</v>
      </c>
      <c r="M42" s="9" t="s">
        <v>355</v>
      </c>
    </row>
    <row r="43" spans="1:13" s="3" customFormat="1">
      <c r="A43" s="12" t="s">
        <v>109</v>
      </c>
      <c r="B43" s="11" t="s">
        <v>188</v>
      </c>
      <c r="C43" s="11" t="s">
        <v>189</v>
      </c>
      <c r="D43" s="11" t="s">
        <v>190</v>
      </c>
      <c r="E43" s="11" t="s">
        <v>394</v>
      </c>
      <c r="F43" s="11" t="s">
        <v>13</v>
      </c>
      <c r="G43" s="23" t="s">
        <v>29</v>
      </c>
      <c r="H43" s="23" t="s">
        <v>45</v>
      </c>
      <c r="I43" s="23" t="s">
        <v>30</v>
      </c>
      <c r="J43" s="12"/>
      <c r="K43" s="12" t="str">
        <f>"110,0"</f>
        <v>110,0</v>
      </c>
      <c r="L43" s="12" t="str">
        <f>"75,8230"</f>
        <v>75,8230</v>
      </c>
      <c r="M43" s="11" t="s">
        <v>20</v>
      </c>
    </row>
    <row r="44" spans="1:13" s="3" customFormat="1">
      <c r="A44" s="12" t="s">
        <v>107</v>
      </c>
      <c r="B44" s="11" t="s">
        <v>191</v>
      </c>
      <c r="C44" s="11" t="s">
        <v>192</v>
      </c>
      <c r="D44" s="11" t="s">
        <v>193</v>
      </c>
      <c r="E44" s="11" t="s">
        <v>389</v>
      </c>
      <c r="F44" s="11" t="s">
        <v>194</v>
      </c>
      <c r="G44" s="23" t="s">
        <v>195</v>
      </c>
      <c r="H44" s="23" t="s">
        <v>196</v>
      </c>
      <c r="I44" s="23" t="s">
        <v>197</v>
      </c>
      <c r="J44" s="12"/>
      <c r="K44" s="12" t="str">
        <f>"177,5"</f>
        <v>177,5</v>
      </c>
      <c r="L44" s="12" t="str">
        <f>"124,3388"</f>
        <v>124,3388</v>
      </c>
      <c r="M44" s="11"/>
    </row>
    <row r="45" spans="1:13" s="3" customFormat="1">
      <c r="A45" s="12" t="s">
        <v>109</v>
      </c>
      <c r="B45" s="11" t="s">
        <v>198</v>
      </c>
      <c r="C45" s="11" t="s">
        <v>199</v>
      </c>
      <c r="D45" s="11" t="s">
        <v>200</v>
      </c>
      <c r="E45" s="11" t="s">
        <v>389</v>
      </c>
      <c r="F45" s="11" t="s">
        <v>25</v>
      </c>
      <c r="G45" s="23" t="s">
        <v>60</v>
      </c>
      <c r="H45" s="23" t="s">
        <v>37</v>
      </c>
      <c r="I45" s="23" t="s">
        <v>55</v>
      </c>
      <c r="J45" s="12"/>
      <c r="K45" s="12" t="str">
        <f>"160,0"</f>
        <v>160,0</v>
      </c>
      <c r="L45" s="12" t="str">
        <f>"107,6640"</f>
        <v>107,6640</v>
      </c>
      <c r="M45" s="11" t="s">
        <v>201</v>
      </c>
    </row>
    <row r="46" spans="1:13" s="3" customFormat="1">
      <c r="A46" s="12" t="s">
        <v>167</v>
      </c>
      <c r="B46" s="11" t="s">
        <v>185</v>
      </c>
      <c r="C46" s="11" t="s">
        <v>202</v>
      </c>
      <c r="D46" s="11" t="s">
        <v>187</v>
      </c>
      <c r="E46" s="11" t="s">
        <v>389</v>
      </c>
      <c r="F46" s="11" t="s">
        <v>25</v>
      </c>
      <c r="G46" s="23" t="s">
        <v>61</v>
      </c>
      <c r="H46" s="23" t="s">
        <v>62</v>
      </c>
      <c r="I46" s="23" t="s">
        <v>38</v>
      </c>
      <c r="J46" s="12"/>
      <c r="K46" s="12" t="str">
        <f>"155,0"</f>
        <v>155,0</v>
      </c>
      <c r="L46" s="12" t="str">
        <f>"107,0275"</f>
        <v>107,0275</v>
      </c>
      <c r="M46" s="11" t="s">
        <v>355</v>
      </c>
    </row>
    <row r="47" spans="1:13" s="3" customFormat="1">
      <c r="A47" s="12" t="s">
        <v>171</v>
      </c>
      <c r="B47" s="11" t="s">
        <v>33</v>
      </c>
      <c r="C47" s="11" t="s">
        <v>34</v>
      </c>
      <c r="D47" s="11" t="s">
        <v>35</v>
      </c>
      <c r="E47" s="11" t="s">
        <v>389</v>
      </c>
      <c r="F47" s="11" t="s">
        <v>25</v>
      </c>
      <c r="G47" s="23" t="s">
        <v>36</v>
      </c>
      <c r="H47" s="23" t="s">
        <v>37</v>
      </c>
      <c r="I47" s="23" t="s">
        <v>38</v>
      </c>
      <c r="J47" s="12"/>
      <c r="K47" s="12" t="str">
        <f>"155,0"</f>
        <v>155,0</v>
      </c>
      <c r="L47" s="12" t="str">
        <f>"105,2450"</f>
        <v>105,2450</v>
      </c>
      <c r="M47" s="11" t="s">
        <v>355</v>
      </c>
    </row>
    <row r="48" spans="1:13" s="3" customFormat="1">
      <c r="A48" s="14" t="s">
        <v>107</v>
      </c>
      <c r="B48" s="13" t="s">
        <v>203</v>
      </c>
      <c r="C48" s="13" t="s">
        <v>366</v>
      </c>
      <c r="D48" s="13" t="s">
        <v>204</v>
      </c>
      <c r="E48" s="13" t="s">
        <v>390</v>
      </c>
      <c r="F48" s="13" t="s">
        <v>13</v>
      </c>
      <c r="G48" s="25" t="s">
        <v>179</v>
      </c>
      <c r="H48" s="24" t="s">
        <v>179</v>
      </c>
      <c r="I48" s="24" t="s">
        <v>84</v>
      </c>
      <c r="J48" s="14"/>
      <c r="K48" s="14" t="str">
        <f>"135,0"</f>
        <v>135,0</v>
      </c>
      <c r="L48" s="14" t="str">
        <f>"92,1912"</f>
        <v>92,1912</v>
      </c>
      <c r="M48" s="13"/>
    </row>
    <row r="49" spans="1:13" s="3" customFormat="1">
      <c r="A49" s="5"/>
      <c r="B49" s="5" t="s">
        <v>108</v>
      </c>
      <c r="C49" s="5"/>
      <c r="D49" s="5"/>
      <c r="E49" s="5"/>
      <c r="F49" s="5"/>
      <c r="G49" s="6"/>
      <c r="H49" s="6"/>
      <c r="I49" s="6"/>
      <c r="J49" s="6"/>
      <c r="K49" s="6"/>
      <c r="L49" s="6"/>
      <c r="M49" s="5"/>
    </row>
    <row r="50" spans="1:13" s="3" customFormat="1" ht="16">
      <c r="A50" s="54" t="s">
        <v>56</v>
      </c>
      <c r="B50" s="54"/>
      <c r="C50" s="55"/>
      <c r="D50" s="55"/>
      <c r="E50" s="55"/>
      <c r="F50" s="55"/>
      <c r="G50" s="55"/>
      <c r="H50" s="55"/>
      <c r="I50" s="55"/>
      <c r="J50" s="55"/>
      <c r="K50" s="6"/>
      <c r="L50" s="6"/>
      <c r="M50" s="5"/>
    </row>
    <row r="51" spans="1:13" s="3" customFormat="1">
      <c r="A51" s="10" t="s">
        <v>107</v>
      </c>
      <c r="B51" s="9" t="s">
        <v>205</v>
      </c>
      <c r="C51" s="9" t="s">
        <v>206</v>
      </c>
      <c r="D51" s="9" t="s">
        <v>207</v>
      </c>
      <c r="E51" s="9" t="s">
        <v>389</v>
      </c>
      <c r="F51" s="9" t="s">
        <v>25</v>
      </c>
      <c r="G51" s="22" t="s">
        <v>60</v>
      </c>
      <c r="H51" s="22" t="s">
        <v>37</v>
      </c>
      <c r="I51" s="22" t="s">
        <v>38</v>
      </c>
      <c r="J51" s="10"/>
      <c r="K51" s="10" t="str">
        <f>"155,0"</f>
        <v>155,0</v>
      </c>
      <c r="L51" s="10" t="str">
        <f>"99,8820"</f>
        <v>99,8820</v>
      </c>
      <c r="M51" s="9" t="s">
        <v>208</v>
      </c>
    </row>
    <row r="52" spans="1:13" s="3" customFormat="1">
      <c r="A52" s="12" t="s">
        <v>109</v>
      </c>
      <c r="B52" s="11" t="s">
        <v>57</v>
      </c>
      <c r="C52" s="11" t="s">
        <v>58</v>
      </c>
      <c r="D52" s="11" t="s">
        <v>59</v>
      </c>
      <c r="E52" s="11" t="s">
        <v>389</v>
      </c>
      <c r="F52" s="11" t="s">
        <v>25</v>
      </c>
      <c r="G52" s="23" t="s">
        <v>60</v>
      </c>
      <c r="H52" s="23" t="s">
        <v>61</v>
      </c>
      <c r="I52" s="23" t="s">
        <v>62</v>
      </c>
      <c r="J52" s="12"/>
      <c r="K52" s="12" t="str">
        <f>"152,5"</f>
        <v>152,5</v>
      </c>
      <c r="L52" s="12" t="str">
        <f>"97,5238"</f>
        <v>97,5238</v>
      </c>
      <c r="M52" s="11" t="s">
        <v>355</v>
      </c>
    </row>
    <row r="53" spans="1:13" s="3" customFormat="1">
      <c r="A53" s="12" t="s">
        <v>167</v>
      </c>
      <c r="B53" s="11" t="s">
        <v>209</v>
      </c>
      <c r="C53" s="11" t="s">
        <v>210</v>
      </c>
      <c r="D53" s="11" t="s">
        <v>211</v>
      </c>
      <c r="E53" s="11" t="s">
        <v>389</v>
      </c>
      <c r="F53" s="11" t="s">
        <v>25</v>
      </c>
      <c r="G53" s="23" t="s">
        <v>84</v>
      </c>
      <c r="H53" s="23" t="s">
        <v>60</v>
      </c>
      <c r="I53" s="26" t="s">
        <v>54</v>
      </c>
      <c r="J53" s="12"/>
      <c r="K53" s="12" t="str">
        <f>"140,0"</f>
        <v>140,0</v>
      </c>
      <c r="L53" s="12" t="str">
        <f>"90,9300"</f>
        <v>90,9300</v>
      </c>
      <c r="M53" s="11"/>
    </row>
    <row r="54" spans="1:13" s="3" customFormat="1">
      <c r="A54" s="14" t="s">
        <v>107</v>
      </c>
      <c r="B54" s="13" t="s">
        <v>76</v>
      </c>
      <c r="C54" s="13" t="s">
        <v>359</v>
      </c>
      <c r="D54" s="13" t="s">
        <v>77</v>
      </c>
      <c r="E54" s="13" t="s">
        <v>391</v>
      </c>
      <c r="F54" s="13" t="s">
        <v>13</v>
      </c>
      <c r="G54" s="24" t="s">
        <v>19</v>
      </c>
      <c r="H54" s="24" t="s">
        <v>78</v>
      </c>
      <c r="I54" s="24" t="s">
        <v>29</v>
      </c>
      <c r="J54" s="14"/>
      <c r="K54" s="14" t="str">
        <f>"100,0"</f>
        <v>100,0</v>
      </c>
      <c r="L54" s="14" t="str">
        <f>"95,3589"</f>
        <v>95,3589</v>
      </c>
      <c r="M54" s="13"/>
    </row>
    <row r="55" spans="1:13" s="3" customFormat="1">
      <c r="A55" s="5"/>
      <c r="B55" s="5" t="s">
        <v>108</v>
      </c>
      <c r="C55" s="5"/>
      <c r="D55" s="5"/>
      <c r="E55" s="5"/>
      <c r="F55" s="5"/>
      <c r="G55" s="6"/>
      <c r="H55" s="6"/>
      <c r="I55" s="6"/>
      <c r="J55" s="6"/>
      <c r="K55" s="6"/>
      <c r="L55" s="6"/>
      <c r="M55" s="5"/>
    </row>
    <row r="56" spans="1:13" s="3" customFormat="1" ht="16">
      <c r="A56" s="54" t="s">
        <v>80</v>
      </c>
      <c r="B56" s="54"/>
      <c r="C56" s="55"/>
      <c r="D56" s="55"/>
      <c r="E56" s="55"/>
      <c r="F56" s="55"/>
      <c r="G56" s="55"/>
      <c r="H56" s="55"/>
      <c r="I56" s="55"/>
      <c r="J56" s="55"/>
      <c r="K56" s="6"/>
      <c r="L56" s="6"/>
      <c r="M56" s="5"/>
    </row>
    <row r="57" spans="1:13" s="3" customFormat="1">
      <c r="A57" s="10" t="s">
        <v>107</v>
      </c>
      <c r="B57" s="9" t="s">
        <v>212</v>
      </c>
      <c r="C57" s="9" t="s">
        <v>213</v>
      </c>
      <c r="D57" s="9" t="s">
        <v>214</v>
      </c>
      <c r="E57" s="9" t="s">
        <v>394</v>
      </c>
      <c r="F57" s="9" t="s">
        <v>25</v>
      </c>
      <c r="G57" s="22" t="s">
        <v>38</v>
      </c>
      <c r="H57" s="22" t="s">
        <v>215</v>
      </c>
      <c r="I57" s="27" t="s">
        <v>195</v>
      </c>
      <c r="J57" s="10"/>
      <c r="K57" s="10" t="str">
        <f>"165,0"</f>
        <v>165,0</v>
      </c>
      <c r="L57" s="10" t="str">
        <f>"102,3000"</f>
        <v>102,3000</v>
      </c>
      <c r="M57" s="9" t="s">
        <v>355</v>
      </c>
    </row>
    <row r="58" spans="1:13" s="3" customFormat="1">
      <c r="A58" s="12" t="s">
        <v>109</v>
      </c>
      <c r="B58" s="11" t="s">
        <v>216</v>
      </c>
      <c r="C58" s="11" t="s">
        <v>217</v>
      </c>
      <c r="D58" s="11" t="s">
        <v>218</v>
      </c>
      <c r="E58" s="11" t="s">
        <v>394</v>
      </c>
      <c r="F58" s="11" t="s">
        <v>25</v>
      </c>
      <c r="G58" s="26" t="s">
        <v>47</v>
      </c>
      <c r="H58" s="23" t="s">
        <v>31</v>
      </c>
      <c r="I58" s="23" t="s">
        <v>179</v>
      </c>
      <c r="J58" s="12"/>
      <c r="K58" s="12" t="str">
        <f>"125,0"</f>
        <v>125,0</v>
      </c>
      <c r="L58" s="12" t="str">
        <f>"76,7375"</f>
        <v>76,7375</v>
      </c>
      <c r="M58" s="11" t="s">
        <v>355</v>
      </c>
    </row>
    <row r="59" spans="1:13" s="3" customFormat="1">
      <c r="A59" s="12" t="s">
        <v>107</v>
      </c>
      <c r="B59" s="11" t="s">
        <v>219</v>
      </c>
      <c r="C59" s="11" t="s">
        <v>220</v>
      </c>
      <c r="D59" s="11" t="s">
        <v>221</v>
      </c>
      <c r="E59" s="11" t="s">
        <v>389</v>
      </c>
      <c r="F59" s="11" t="s">
        <v>25</v>
      </c>
      <c r="G59" s="23" t="s">
        <v>196</v>
      </c>
      <c r="H59" s="23" t="s">
        <v>222</v>
      </c>
      <c r="I59" s="23" t="s">
        <v>223</v>
      </c>
      <c r="J59" s="12"/>
      <c r="K59" s="12" t="str">
        <f>"190,0"</f>
        <v>190,0</v>
      </c>
      <c r="L59" s="12" t="str">
        <f>"116,1090"</f>
        <v>116,1090</v>
      </c>
      <c r="M59" s="11"/>
    </row>
    <row r="60" spans="1:13" s="3" customFormat="1">
      <c r="A60" s="12" t="s">
        <v>109</v>
      </c>
      <c r="B60" s="11" t="s">
        <v>212</v>
      </c>
      <c r="C60" s="11" t="s">
        <v>224</v>
      </c>
      <c r="D60" s="11" t="s">
        <v>214</v>
      </c>
      <c r="E60" s="11" t="s">
        <v>389</v>
      </c>
      <c r="F60" s="11" t="s">
        <v>25</v>
      </c>
      <c r="G60" s="23" t="s">
        <v>38</v>
      </c>
      <c r="H60" s="23" t="s">
        <v>215</v>
      </c>
      <c r="I60" s="26" t="s">
        <v>195</v>
      </c>
      <c r="J60" s="12"/>
      <c r="K60" s="12" t="str">
        <f>"165,0"</f>
        <v>165,0</v>
      </c>
      <c r="L60" s="12" t="str">
        <f>"102,3000"</f>
        <v>102,3000</v>
      </c>
      <c r="M60" s="11" t="s">
        <v>355</v>
      </c>
    </row>
    <row r="61" spans="1:13" s="3" customFormat="1">
      <c r="A61" s="12" t="s">
        <v>167</v>
      </c>
      <c r="B61" s="11" t="s">
        <v>225</v>
      </c>
      <c r="C61" s="11" t="s">
        <v>226</v>
      </c>
      <c r="D61" s="11" t="s">
        <v>227</v>
      </c>
      <c r="E61" s="11" t="s">
        <v>389</v>
      </c>
      <c r="F61" s="11" t="s">
        <v>25</v>
      </c>
      <c r="G61" s="23" t="s">
        <v>37</v>
      </c>
      <c r="H61" s="26" t="s">
        <v>55</v>
      </c>
      <c r="I61" s="26" t="s">
        <v>55</v>
      </c>
      <c r="J61" s="12"/>
      <c r="K61" s="12" t="str">
        <f>"150,0"</f>
        <v>150,0</v>
      </c>
      <c r="L61" s="12" t="str">
        <f>"91,6200"</f>
        <v>91,6200</v>
      </c>
      <c r="M61" s="11"/>
    </row>
    <row r="62" spans="1:13" s="3" customFormat="1">
      <c r="A62" s="12" t="s">
        <v>171</v>
      </c>
      <c r="B62" s="11" t="s">
        <v>228</v>
      </c>
      <c r="C62" s="11" t="s">
        <v>229</v>
      </c>
      <c r="D62" s="11" t="s">
        <v>230</v>
      </c>
      <c r="E62" s="11" t="s">
        <v>389</v>
      </c>
      <c r="F62" s="11" t="s">
        <v>25</v>
      </c>
      <c r="G62" s="23" t="s">
        <v>60</v>
      </c>
      <c r="H62" s="26" t="s">
        <v>37</v>
      </c>
      <c r="I62" s="26" t="s">
        <v>37</v>
      </c>
      <c r="J62" s="12"/>
      <c r="K62" s="12" t="str">
        <f>"140,0"</f>
        <v>140,0</v>
      </c>
      <c r="L62" s="12" t="str">
        <f>"87,5000"</f>
        <v>87,5000</v>
      </c>
      <c r="M62" s="11"/>
    </row>
    <row r="63" spans="1:13" s="3" customFormat="1">
      <c r="A63" s="12" t="s">
        <v>107</v>
      </c>
      <c r="B63" s="11" t="s">
        <v>85</v>
      </c>
      <c r="C63" s="11" t="s">
        <v>360</v>
      </c>
      <c r="D63" s="11" t="s">
        <v>86</v>
      </c>
      <c r="E63" s="11" t="s">
        <v>390</v>
      </c>
      <c r="F63" s="11" t="s">
        <v>13</v>
      </c>
      <c r="G63" s="23" t="s">
        <v>37</v>
      </c>
      <c r="H63" s="23" t="s">
        <v>38</v>
      </c>
      <c r="I63" s="23" t="s">
        <v>55</v>
      </c>
      <c r="J63" s="12"/>
      <c r="K63" s="12" t="str">
        <f>"160,0"</f>
        <v>160,0</v>
      </c>
      <c r="L63" s="12" t="str">
        <f>"102,0763"</f>
        <v>102,0763</v>
      </c>
      <c r="M63" s="11" t="s">
        <v>88</v>
      </c>
    </row>
    <row r="64" spans="1:13" s="3" customFormat="1">
      <c r="A64" s="14" t="s">
        <v>109</v>
      </c>
      <c r="B64" s="13" t="s">
        <v>231</v>
      </c>
      <c r="C64" s="13" t="s">
        <v>367</v>
      </c>
      <c r="D64" s="13" t="s">
        <v>232</v>
      </c>
      <c r="E64" s="13" t="s">
        <v>390</v>
      </c>
      <c r="F64" s="13" t="s">
        <v>25</v>
      </c>
      <c r="G64" s="24" t="s">
        <v>47</v>
      </c>
      <c r="H64" s="24" t="s">
        <v>233</v>
      </c>
      <c r="I64" s="25" t="s">
        <v>234</v>
      </c>
      <c r="J64" s="14"/>
      <c r="K64" s="14" t="str">
        <f>"122,5"</f>
        <v>122,5</v>
      </c>
      <c r="L64" s="14" t="str">
        <f>"78,5756"</f>
        <v>78,5756</v>
      </c>
      <c r="M64" s="13" t="s">
        <v>355</v>
      </c>
    </row>
    <row r="65" spans="1:13" s="3" customFormat="1">
      <c r="A65" s="5"/>
      <c r="B65" s="5" t="s">
        <v>108</v>
      </c>
      <c r="C65" s="5"/>
      <c r="D65" s="5"/>
      <c r="E65" s="5"/>
      <c r="F65" s="5"/>
      <c r="G65" s="6"/>
      <c r="H65" s="6"/>
      <c r="I65" s="6"/>
      <c r="J65" s="6"/>
      <c r="K65" s="6"/>
      <c r="L65" s="6"/>
      <c r="M65" s="5"/>
    </row>
    <row r="66" spans="1:13" s="3" customFormat="1" ht="16">
      <c r="A66" s="54" t="s">
        <v>235</v>
      </c>
      <c r="B66" s="54"/>
      <c r="C66" s="55"/>
      <c r="D66" s="55"/>
      <c r="E66" s="55"/>
      <c r="F66" s="55"/>
      <c r="G66" s="55"/>
      <c r="H66" s="55"/>
      <c r="I66" s="55"/>
      <c r="J66" s="55"/>
      <c r="K66" s="6"/>
      <c r="L66" s="6"/>
      <c r="M66" s="5"/>
    </row>
    <row r="67" spans="1:13" s="3" customFormat="1">
      <c r="A67" s="10" t="s">
        <v>107</v>
      </c>
      <c r="B67" s="9" t="s">
        <v>236</v>
      </c>
      <c r="C67" s="9" t="s">
        <v>237</v>
      </c>
      <c r="D67" s="9" t="s">
        <v>238</v>
      </c>
      <c r="E67" s="9" t="s">
        <v>389</v>
      </c>
      <c r="F67" s="9" t="s">
        <v>239</v>
      </c>
      <c r="G67" s="22" t="s">
        <v>195</v>
      </c>
      <c r="H67" s="22" t="s">
        <v>240</v>
      </c>
      <c r="I67" s="22" t="s">
        <v>241</v>
      </c>
      <c r="J67" s="10"/>
      <c r="K67" s="10" t="str">
        <f>"192,5"</f>
        <v>192,5</v>
      </c>
      <c r="L67" s="10" t="str">
        <f>"114,2872"</f>
        <v>114,2872</v>
      </c>
      <c r="M67" s="9"/>
    </row>
    <row r="68" spans="1:13" s="3" customFormat="1">
      <c r="A68" s="12" t="s">
        <v>109</v>
      </c>
      <c r="B68" s="11" t="s">
        <v>242</v>
      </c>
      <c r="C68" s="11" t="s">
        <v>243</v>
      </c>
      <c r="D68" s="11" t="s">
        <v>244</v>
      </c>
      <c r="E68" s="11" t="s">
        <v>389</v>
      </c>
      <c r="F68" s="11" t="s">
        <v>25</v>
      </c>
      <c r="G68" s="23" t="s">
        <v>55</v>
      </c>
      <c r="H68" s="23" t="s">
        <v>195</v>
      </c>
      <c r="I68" s="23" t="s">
        <v>196</v>
      </c>
      <c r="J68" s="12"/>
      <c r="K68" s="12" t="str">
        <f>"175,0"</f>
        <v>175,0</v>
      </c>
      <c r="L68" s="12" t="str">
        <f>"103,3375"</f>
        <v>103,3375</v>
      </c>
      <c r="M68" s="11" t="s">
        <v>355</v>
      </c>
    </row>
    <row r="69" spans="1:13" s="3" customFormat="1">
      <c r="A69" s="12" t="s">
        <v>167</v>
      </c>
      <c r="B69" s="11" t="s">
        <v>245</v>
      </c>
      <c r="C69" s="11" t="s">
        <v>246</v>
      </c>
      <c r="D69" s="11" t="s">
        <v>247</v>
      </c>
      <c r="E69" s="11" t="s">
        <v>389</v>
      </c>
      <c r="F69" s="11" t="s">
        <v>25</v>
      </c>
      <c r="G69" s="23" t="s">
        <v>37</v>
      </c>
      <c r="H69" s="26" t="s">
        <v>55</v>
      </c>
      <c r="I69" s="26" t="s">
        <v>55</v>
      </c>
      <c r="J69" s="12"/>
      <c r="K69" s="12" t="str">
        <f>"150,0"</f>
        <v>150,0</v>
      </c>
      <c r="L69" s="12" t="str">
        <f>"90,9300"</f>
        <v>90,9300</v>
      </c>
      <c r="M69" s="11" t="s">
        <v>355</v>
      </c>
    </row>
    <row r="70" spans="1:13" s="3" customFormat="1">
      <c r="A70" s="12" t="s">
        <v>171</v>
      </c>
      <c r="B70" s="11" t="s">
        <v>248</v>
      </c>
      <c r="C70" s="11" t="s">
        <v>249</v>
      </c>
      <c r="D70" s="11" t="s">
        <v>250</v>
      </c>
      <c r="E70" s="11" t="s">
        <v>389</v>
      </c>
      <c r="F70" s="11" t="s">
        <v>13</v>
      </c>
      <c r="G70" s="23" t="s">
        <v>73</v>
      </c>
      <c r="H70" s="23" t="s">
        <v>54</v>
      </c>
      <c r="I70" s="26" t="s">
        <v>62</v>
      </c>
      <c r="J70" s="12"/>
      <c r="K70" s="12" t="str">
        <f>"145,0"</f>
        <v>145,0</v>
      </c>
      <c r="L70" s="12" t="str">
        <f>"85,5065"</f>
        <v>85,5065</v>
      </c>
      <c r="M70" s="11" t="s">
        <v>251</v>
      </c>
    </row>
    <row r="71" spans="1:13" s="3" customFormat="1">
      <c r="A71" s="14" t="s">
        <v>107</v>
      </c>
      <c r="B71" s="13" t="s">
        <v>242</v>
      </c>
      <c r="C71" s="13" t="s">
        <v>368</v>
      </c>
      <c r="D71" s="13" t="s">
        <v>244</v>
      </c>
      <c r="E71" s="13" t="s">
        <v>392</v>
      </c>
      <c r="F71" s="13" t="s">
        <v>25</v>
      </c>
      <c r="G71" s="24" t="s">
        <v>55</v>
      </c>
      <c r="H71" s="24" t="s">
        <v>195</v>
      </c>
      <c r="I71" s="24" t="s">
        <v>196</v>
      </c>
      <c r="J71" s="14"/>
      <c r="K71" s="14" t="str">
        <f>"175,0"</f>
        <v>175,0</v>
      </c>
      <c r="L71" s="14" t="str">
        <f>"118,8381"</f>
        <v>118,8381</v>
      </c>
      <c r="M71" s="13" t="s">
        <v>355</v>
      </c>
    </row>
    <row r="72" spans="1:13" s="3" customFormat="1">
      <c r="A72" s="5"/>
      <c r="B72" s="5" t="s">
        <v>108</v>
      </c>
      <c r="C72" s="5"/>
      <c r="D72" s="5"/>
      <c r="E72" s="5"/>
      <c r="F72" s="5"/>
      <c r="G72" s="6"/>
      <c r="H72" s="6"/>
      <c r="I72" s="6"/>
      <c r="J72" s="6"/>
      <c r="K72" s="6"/>
      <c r="L72" s="6"/>
      <c r="M72" s="5"/>
    </row>
    <row r="73" spans="1:13" s="3" customFormat="1" ht="16">
      <c r="A73" s="54" t="s">
        <v>252</v>
      </c>
      <c r="B73" s="54"/>
      <c r="C73" s="55"/>
      <c r="D73" s="55"/>
      <c r="E73" s="55"/>
      <c r="F73" s="55"/>
      <c r="G73" s="55"/>
      <c r="H73" s="55"/>
      <c r="I73" s="55"/>
      <c r="J73" s="55"/>
      <c r="K73" s="6"/>
      <c r="L73" s="6"/>
      <c r="M73" s="5"/>
    </row>
    <row r="74" spans="1:13" s="3" customFormat="1">
      <c r="A74" s="8" t="s">
        <v>107</v>
      </c>
      <c r="B74" s="7" t="s">
        <v>253</v>
      </c>
      <c r="C74" s="7" t="s">
        <v>254</v>
      </c>
      <c r="D74" s="7" t="s">
        <v>255</v>
      </c>
      <c r="E74" s="7" t="s">
        <v>394</v>
      </c>
      <c r="F74" s="7" t="s">
        <v>25</v>
      </c>
      <c r="G74" s="20" t="s">
        <v>135</v>
      </c>
      <c r="H74" s="20" t="s">
        <v>136</v>
      </c>
      <c r="I74" s="20" t="s">
        <v>26</v>
      </c>
      <c r="J74" s="8"/>
      <c r="K74" s="8" t="str">
        <f>"70,0"</f>
        <v>70,0</v>
      </c>
      <c r="L74" s="8" t="str">
        <f>"39,5780"</f>
        <v>39,5780</v>
      </c>
      <c r="M74" s="7" t="s">
        <v>380</v>
      </c>
    </row>
    <row r="75" spans="1:13" s="3" customFormat="1">
      <c r="A75" s="5"/>
      <c r="B75" s="5" t="s">
        <v>108</v>
      </c>
      <c r="C75" s="5"/>
      <c r="D75" s="5"/>
      <c r="E75" s="5"/>
      <c r="F75" s="5"/>
      <c r="G75" s="6"/>
      <c r="H75" s="6"/>
      <c r="I75" s="6"/>
      <c r="J75" s="6"/>
      <c r="K75" s="6"/>
      <c r="L75" s="6"/>
      <c r="M75" s="5"/>
    </row>
    <row r="76" spans="1:13" s="3" customFormat="1" ht="16">
      <c r="A76" s="54" t="s">
        <v>256</v>
      </c>
      <c r="B76" s="54"/>
      <c r="C76" s="55"/>
      <c r="D76" s="55"/>
      <c r="E76" s="55"/>
      <c r="F76" s="55"/>
      <c r="G76" s="55"/>
      <c r="H76" s="55"/>
      <c r="I76" s="55"/>
      <c r="J76" s="55"/>
      <c r="K76" s="6"/>
      <c r="L76" s="6"/>
      <c r="M76" s="5"/>
    </row>
    <row r="77" spans="1:13" s="3" customFormat="1">
      <c r="A77" s="8" t="s">
        <v>257</v>
      </c>
      <c r="B77" s="7" t="s">
        <v>258</v>
      </c>
      <c r="C77" s="7" t="s">
        <v>259</v>
      </c>
      <c r="D77" s="7" t="s">
        <v>260</v>
      </c>
      <c r="E77" s="7" t="s">
        <v>389</v>
      </c>
      <c r="F77" s="7" t="s">
        <v>25</v>
      </c>
      <c r="G77" s="21" t="s">
        <v>55</v>
      </c>
      <c r="H77" s="21" t="s">
        <v>55</v>
      </c>
      <c r="I77" s="21" t="s">
        <v>55</v>
      </c>
      <c r="J77" s="8"/>
      <c r="K77" s="8" t="str">
        <f>"0.00"</f>
        <v>0.00</v>
      </c>
      <c r="L77" s="8" t="str">
        <f>"0,0000"</f>
        <v>0,0000</v>
      </c>
      <c r="M77" s="7" t="s">
        <v>355</v>
      </c>
    </row>
    <row r="78" spans="1:13" s="3" customFormat="1">
      <c r="A78" s="5"/>
      <c r="B78" s="5" t="s">
        <v>108</v>
      </c>
      <c r="C78" s="5"/>
      <c r="D78" s="5"/>
      <c r="E78" s="5"/>
      <c r="F78" s="5"/>
      <c r="G78" s="6"/>
      <c r="H78" s="6"/>
      <c r="I78" s="6"/>
      <c r="J78" s="6"/>
      <c r="K78" s="6"/>
      <c r="L78" s="6"/>
      <c r="M78" s="5"/>
    </row>
    <row r="79" spans="1:13" s="3" customFormat="1">
      <c r="A79" s="5"/>
      <c r="B79" s="5" t="s">
        <v>108</v>
      </c>
      <c r="C79" s="5"/>
      <c r="D79" s="5"/>
      <c r="E79" s="5"/>
      <c r="F79" s="5"/>
      <c r="G79" s="6"/>
      <c r="H79" s="6"/>
      <c r="I79" s="6"/>
      <c r="J79" s="6"/>
      <c r="K79" s="6"/>
      <c r="L79" s="6"/>
      <c r="M79" s="5"/>
    </row>
    <row r="80" spans="1:13" s="3" customFormat="1">
      <c r="A80" s="5"/>
      <c r="B80" s="5" t="s">
        <v>108</v>
      </c>
      <c r="C80" s="5"/>
      <c r="D80" s="5"/>
      <c r="E80" s="5"/>
      <c r="F80" s="5"/>
      <c r="G80" s="6"/>
      <c r="H80" s="6"/>
      <c r="I80" s="6"/>
      <c r="J80" s="6"/>
      <c r="K80" s="6"/>
      <c r="L80" s="6"/>
      <c r="M80" s="5"/>
    </row>
    <row r="81" spans="1:13" s="3" customFormat="1" ht="18">
      <c r="A81" s="5"/>
      <c r="B81" s="15" t="s">
        <v>89</v>
      </c>
      <c r="C81" s="15"/>
      <c r="D81" s="5"/>
      <c r="E81" s="5"/>
      <c r="G81" s="6"/>
      <c r="H81" s="6"/>
      <c r="I81" s="6"/>
      <c r="J81" s="6"/>
      <c r="K81" s="6"/>
      <c r="L81" s="6"/>
      <c r="M81" s="5"/>
    </row>
    <row r="82" spans="1:13" s="3" customFormat="1" ht="16">
      <c r="A82" s="5"/>
      <c r="B82" s="16" t="s">
        <v>90</v>
      </c>
      <c r="C82" s="16"/>
      <c r="D82" s="5"/>
      <c r="E82" s="5"/>
      <c r="G82" s="6"/>
      <c r="H82" s="6"/>
      <c r="I82" s="6"/>
      <c r="J82" s="6"/>
      <c r="K82" s="6"/>
      <c r="L82" s="6"/>
      <c r="M82" s="5"/>
    </row>
    <row r="83" spans="1:13" s="3" customFormat="1" ht="14">
      <c r="A83" s="5"/>
      <c r="B83" s="17"/>
      <c r="C83" s="18" t="s">
        <v>91</v>
      </c>
      <c r="D83" s="5"/>
      <c r="E83" s="5"/>
      <c r="G83" s="6"/>
      <c r="H83" s="6"/>
      <c r="I83" s="6"/>
      <c r="J83" s="6"/>
      <c r="K83" s="6"/>
      <c r="L83" s="6"/>
      <c r="M83" s="5"/>
    </row>
    <row r="84" spans="1:13" s="3" customFormat="1" ht="14">
      <c r="A84" s="5"/>
      <c r="B84" s="19" t="s">
        <v>92</v>
      </c>
      <c r="C84" s="19" t="s">
        <v>93</v>
      </c>
      <c r="D84" s="19" t="s">
        <v>356</v>
      </c>
      <c r="E84" s="19" t="s">
        <v>261</v>
      </c>
      <c r="F84" s="19" t="s">
        <v>262</v>
      </c>
      <c r="G84" s="6"/>
      <c r="H84" s="6"/>
      <c r="I84" s="6"/>
      <c r="J84" s="6"/>
      <c r="K84" s="6"/>
      <c r="L84" s="6"/>
      <c r="M84" s="5"/>
    </row>
    <row r="85" spans="1:13" s="3" customFormat="1">
      <c r="A85" s="5"/>
      <c r="B85" s="5" t="s">
        <v>127</v>
      </c>
      <c r="C85" s="5" t="s">
        <v>91</v>
      </c>
      <c r="D85" s="6" t="s">
        <v>96</v>
      </c>
      <c r="E85" s="6" t="s">
        <v>130</v>
      </c>
      <c r="F85" s="6" t="s">
        <v>263</v>
      </c>
      <c r="G85" s="6"/>
      <c r="H85" s="6"/>
      <c r="I85" s="6"/>
      <c r="J85" s="6"/>
      <c r="K85" s="6"/>
      <c r="L85" s="6"/>
      <c r="M85" s="5"/>
    </row>
    <row r="86" spans="1:13" s="3" customFormat="1">
      <c r="A86" s="5"/>
      <c r="B86" s="5" t="s">
        <v>119</v>
      </c>
      <c r="C86" s="5" t="s">
        <v>91</v>
      </c>
      <c r="D86" s="6" t="s">
        <v>97</v>
      </c>
      <c r="E86" s="6" t="s">
        <v>26</v>
      </c>
      <c r="F86" s="6" t="s">
        <v>264</v>
      </c>
      <c r="G86" s="6"/>
      <c r="H86" s="6"/>
      <c r="I86" s="6"/>
      <c r="J86" s="6"/>
      <c r="K86" s="6"/>
      <c r="L86" s="6"/>
      <c r="M86" s="5"/>
    </row>
    <row r="87" spans="1:13" s="3" customFormat="1">
      <c r="A87" s="5"/>
      <c r="B87" s="5" t="s">
        <v>113</v>
      </c>
      <c r="C87" s="5" t="s">
        <v>91</v>
      </c>
      <c r="D87" s="6" t="s">
        <v>265</v>
      </c>
      <c r="E87" s="6" t="s">
        <v>117</v>
      </c>
      <c r="F87" s="6" t="s">
        <v>266</v>
      </c>
      <c r="G87" s="6"/>
      <c r="H87" s="6"/>
      <c r="I87" s="6"/>
      <c r="J87" s="6"/>
      <c r="K87" s="6"/>
      <c r="L87" s="6"/>
      <c r="M87" s="5"/>
    </row>
    <row r="88" spans="1:13" s="3" customFormat="1">
      <c r="A88" s="5"/>
      <c r="B88" s="5"/>
      <c r="C88" s="5"/>
      <c r="D88" s="5"/>
      <c r="E88" s="5"/>
      <c r="F88" s="5"/>
      <c r="G88" s="6"/>
      <c r="H88" s="6"/>
      <c r="I88" s="6"/>
      <c r="J88" s="6"/>
      <c r="K88" s="6"/>
      <c r="L88" s="6"/>
      <c r="M88" s="5"/>
    </row>
    <row r="89" spans="1:13" s="3" customFormat="1">
      <c r="A89" s="5"/>
      <c r="B89" s="5"/>
      <c r="C89" s="5"/>
      <c r="D89" s="5"/>
      <c r="E89" s="5"/>
      <c r="F89" s="5"/>
      <c r="G89" s="6"/>
      <c r="H89" s="6"/>
      <c r="I89" s="6"/>
      <c r="J89" s="6"/>
      <c r="K89" s="6"/>
      <c r="L89" s="6"/>
      <c r="M89" s="5"/>
    </row>
    <row r="90" spans="1:13" s="3" customFormat="1" ht="16">
      <c r="A90" s="5"/>
      <c r="B90" s="16" t="s">
        <v>98</v>
      </c>
      <c r="C90" s="16"/>
      <c r="D90" s="5"/>
      <c r="E90" s="5"/>
      <c r="F90" s="5"/>
      <c r="G90" s="6"/>
      <c r="H90" s="6"/>
      <c r="I90" s="6"/>
      <c r="J90" s="6"/>
      <c r="K90" s="6"/>
      <c r="L90" s="6"/>
      <c r="M90" s="5"/>
    </row>
    <row r="91" spans="1:13" s="3" customFormat="1" ht="14">
      <c r="A91" s="5"/>
      <c r="B91" s="17"/>
      <c r="C91" s="18" t="s">
        <v>267</v>
      </c>
      <c r="D91" s="5"/>
      <c r="E91" s="5"/>
      <c r="F91" s="5"/>
      <c r="G91" s="6"/>
      <c r="H91" s="6"/>
      <c r="I91" s="6"/>
      <c r="J91" s="6"/>
      <c r="K91" s="6"/>
      <c r="L91" s="6"/>
      <c r="M91" s="5"/>
    </row>
    <row r="92" spans="1:13" s="3" customFormat="1" ht="14">
      <c r="A92" s="5"/>
      <c r="B92" s="19" t="s">
        <v>92</v>
      </c>
      <c r="C92" s="19" t="s">
        <v>93</v>
      </c>
      <c r="D92" s="19" t="s">
        <v>356</v>
      </c>
      <c r="E92" s="19" t="s">
        <v>261</v>
      </c>
      <c r="F92" s="19" t="s">
        <v>262</v>
      </c>
      <c r="G92" s="6"/>
      <c r="H92" s="6"/>
      <c r="I92" s="6"/>
      <c r="J92" s="6"/>
      <c r="K92" s="6"/>
      <c r="L92" s="6"/>
      <c r="M92" s="5"/>
    </row>
    <row r="93" spans="1:13" s="3" customFormat="1">
      <c r="A93" s="5"/>
      <c r="B93" s="5" t="s">
        <v>185</v>
      </c>
      <c r="C93" s="5" t="s">
        <v>268</v>
      </c>
      <c r="D93" s="6" t="s">
        <v>99</v>
      </c>
      <c r="E93" s="6" t="s">
        <v>38</v>
      </c>
      <c r="F93" s="6" t="s">
        <v>269</v>
      </c>
      <c r="G93" s="6"/>
      <c r="H93" s="6"/>
      <c r="I93" s="6"/>
      <c r="J93" s="6"/>
      <c r="K93" s="6"/>
      <c r="L93" s="6"/>
      <c r="M93" s="5"/>
    </row>
    <row r="94" spans="1:13" s="3" customFormat="1">
      <c r="A94" s="5"/>
      <c r="B94" s="5" t="s">
        <v>212</v>
      </c>
      <c r="C94" s="5" t="s">
        <v>268</v>
      </c>
      <c r="D94" s="6" t="s">
        <v>105</v>
      </c>
      <c r="E94" s="6" t="s">
        <v>215</v>
      </c>
      <c r="F94" s="6" t="s">
        <v>270</v>
      </c>
      <c r="G94" s="6"/>
      <c r="H94" s="6"/>
      <c r="I94" s="6"/>
      <c r="J94" s="6"/>
      <c r="K94" s="6"/>
      <c r="L94" s="6"/>
      <c r="M94" s="5"/>
    </row>
    <row r="95" spans="1:13" s="3" customFormat="1">
      <c r="A95" s="5"/>
      <c r="B95" s="5" t="s">
        <v>160</v>
      </c>
      <c r="C95" s="5" t="s">
        <v>268</v>
      </c>
      <c r="D95" s="6" t="s">
        <v>271</v>
      </c>
      <c r="E95" s="6" t="s">
        <v>30</v>
      </c>
      <c r="F95" s="6" t="s">
        <v>272</v>
      </c>
      <c r="G95" s="6"/>
      <c r="H95" s="6"/>
      <c r="I95" s="6"/>
      <c r="J95" s="6"/>
      <c r="K95" s="6"/>
      <c r="L95" s="6"/>
      <c r="M95" s="5"/>
    </row>
    <row r="96" spans="1:13" s="3" customFormat="1">
      <c r="A96" s="5"/>
      <c r="B96" s="5"/>
      <c r="C96" s="5"/>
      <c r="D96" s="5"/>
      <c r="E96" s="5"/>
      <c r="F96" s="5"/>
      <c r="G96" s="6"/>
      <c r="H96" s="6"/>
      <c r="I96" s="6"/>
      <c r="J96" s="6"/>
      <c r="K96" s="6"/>
      <c r="L96" s="6"/>
      <c r="M96" s="5"/>
    </row>
    <row r="97" spans="1:13" s="3" customFormat="1">
      <c r="A97" s="5"/>
      <c r="B97" s="5"/>
      <c r="C97" s="5"/>
      <c r="D97" s="5"/>
      <c r="E97" s="5"/>
      <c r="F97" s="5"/>
      <c r="G97" s="6"/>
      <c r="H97" s="6"/>
      <c r="I97" s="6"/>
      <c r="J97" s="6"/>
      <c r="K97" s="6"/>
      <c r="L97" s="6"/>
      <c r="M97" s="5"/>
    </row>
    <row r="98" spans="1:13" s="3" customFormat="1" ht="14">
      <c r="A98" s="5"/>
      <c r="B98" s="17"/>
      <c r="C98" s="18" t="s">
        <v>91</v>
      </c>
      <c r="D98" s="5"/>
      <c r="E98" s="5"/>
      <c r="F98" s="5"/>
      <c r="G98" s="6"/>
      <c r="H98" s="6"/>
      <c r="I98" s="6"/>
      <c r="J98" s="6"/>
      <c r="K98" s="6"/>
      <c r="L98" s="6"/>
      <c r="M98" s="5"/>
    </row>
    <row r="99" spans="1:13" s="3" customFormat="1" ht="14">
      <c r="A99" s="5"/>
      <c r="B99" s="19" t="s">
        <v>92</v>
      </c>
      <c r="C99" s="19" t="s">
        <v>93</v>
      </c>
      <c r="D99" s="19" t="s">
        <v>356</v>
      </c>
      <c r="E99" s="19" t="s">
        <v>261</v>
      </c>
      <c r="F99" s="19" t="s">
        <v>262</v>
      </c>
      <c r="G99" s="6"/>
      <c r="H99" s="6"/>
      <c r="I99" s="6"/>
      <c r="J99" s="6"/>
      <c r="K99" s="6"/>
      <c r="L99" s="6"/>
      <c r="M99" s="5"/>
    </row>
    <row r="100" spans="1:13" s="3" customFormat="1">
      <c r="A100" s="5"/>
      <c r="B100" s="5" t="s">
        <v>191</v>
      </c>
      <c r="C100" s="5" t="s">
        <v>91</v>
      </c>
      <c r="D100" s="6" t="s">
        <v>99</v>
      </c>
      <c r="E100" s="6" t="s">
        <v>197</v>
      </c>
      <c r="F100" s="6" t="s">
        <v>273</v>
      </c>
      <c r="G100" s="6"/>
      <c r="H100" s="6"/>
      <c r="I100" s="6"/>
      <c r="J100" s="6"/>
      <c r="K100" s="6"/>
      <c r="L100" s="6"/>
      <c r="M100" s="5"/>
    </row>
    <row r="101" spans="1:13" s="3" customFormat="1">
      <c r="A101" s="5"/>
      <c r="B101" s="5" t="s">
        <v>219</v>
      </c>
      <c r="C101" s="5" t="s">
        <v>91</v>
      </c>
      <c r="D101" s="6" t="s">
        <v>105</v>
      </c>
      <c r="E101" s="6" t="s">
        <v>223</v>
      </c>
      <c r="F101" s="6" t="s">
        <v>274</v>
      </c>
      <c r="G101" s="6"/>
      <c r="H101" s="6"/>
      <c r="I101" s="6"/>
      <c r="J101" s="6"/>
      <c r="K101" s="6"/>
      <c r="L101" s="6"/>
      <c r="M101" s="5"/>
    </row>
    <row r="102" spans="1:13" s="3" customFormat="1">
      <c r="A102" s="5"/>
      <c r="B102" s="5" t="s">
        <v>236</v>
      </c>
      <c r="C102" s="5" t="s">
        <v>91</v>
      </c>
      <c r="D102" s="6" t="s">
        <v>275</v>
      </c>
      <c r="E102" s="6" t="s">
        <v>241</v>
      </c>
      <c r="F102" s="6" t="s">
        <v>276</v>
      </c>
      <c r="G102" s="6"/>
      <c r="H102" s="6"/>
      <c r="I102" s="6"/>
      <c r="J102" s="6"/>
      <c r="K102" s="6"/>
      <c r="L102" s="6"/>
      <c r="M102" s="5"/>
    </row>
    <row r="103" spans="1:13" s="3" customFormat="1">
      <c r="A103" s="5"/>
      <c r="B103" s="5"/>
      <c r="C103" s="5"/>
      <c r="D103" s="5"/>
      <c r="E103" s="5"/>
      <c r="F103" s="5"/>
      <c r="G103" s="6"/>
      <c r="H103" s="6"/>
      <c r="I103" s="6"/>
      <c r="J103" s="6"/>
      <c r="K103" s="6"/>
      <c r="L103" s="6"/>
      <c r="M103" s="5"/>
    </row>
    <row r="104" spans="1:13" s="3" customFormat="1" ht="14">
      <c r="A104" s="5"/>
      <c r="B104" s="17"/>
      <c r="C104" s="18" t="s">
        <v>104</v>
      </c>
      <c r="D104" s="5"/>
      <c r="E104" s="5"/>
      <c r="F104" s="5"/>
      <c r="G104" s="6"/>
      <c r="H104" s="6"/>
      <c r="I104" s="6"/>
      <c r="J104" s="6"/>
      <c r="K104" s="6"/>
      <c r="L104" s="6"/>
      <c r="M104" s="5"/>
    </row>
    <row r="105" spans="1:13" s="3" customFormat="1" ht="14">
      <c r="A105" s="5"/>
      <c r="B105" s="19" t="s">
        <v>92</v>
      </c>
      <c r="C105" s="19" t="s">
        <v>93</v>
      </c>
      <c r="D105" s="19" t="s">
        <v>356</v>
      </c>
      <c r="E105" s="19" t="s">
        <v>261</v>
      </c>
      <c r="F105" s="19" t="s">
        <v>262</v>
      </c>
      <c r="G105" s="6"/>
      <c r="H105" s="6"/>
      <c r="I105" s="6"/>
      <c r="J105" s="6"/>
      <c r="K105" s="6"/>
      <c r="L105" s="6"/>
      <c r="M105" s="5"/>
    </row>
    <row r="106" spans="1:13" s="3" customFormat="1">
      <c r="A106" s="5"/>
      <c r="B106" s="5" t="s">
        <v>183</v>
      </c>
      <c r="C106" s="5" t="s">
        <v>369</v>
      </c>
      <c r="D106" s="6" t="s">
        <v>271</v>
      </c>
      <c r="E106" s="6" t="s">
        <v>179</v>
      </c>
      <c r="F106" s="6" t="s">
        <v>277</v>
      </c>
      <c r="G106" s="6"/>
      <c r="H106" s="6"/>
      <c r="I106" s="6"/>
      <c r="J106" s="6"/>
      <c r="K106" s="6"/>
      <c r="L106" s="6"/>
      <c r="M106" s="5"/>
    </row>
    <row r="107" spans="1:13" s="3" customFormat="1">
      <c r="A107" s="5"/>
      <c r="B107" s="5" t="s">
        <v>242</v>
      </c>
      <c r="C107" s="5" t="s">
        <v>370</v>
      </c>
      <c r="D107" s="6" t="s">
        <v>275</v>
      </c>
      <c r="E107" s="6" t="s">
        <v>196</v>
      </c>
      <c r="F107" s="6" t="s">
        <v>278</v>
      </c>
      <c r="G107" s="6"/>
      <c r="H107" s="6"/>
      <c r="I107" s="6"/>
      <c r="J107" s="6"/>
      <c r="K107" s="6"/>
      <c r="L107" s="6"/>
      <c r="M107" s="5"/>
    </row>
    <row r="108" spans="1:13" s="3" customFormat="1">
      <c r="A108" s="5"/>
      <c r="B108" s="5" t="s">
        <v>85</v>
      </c>
      <c r="C108" s="5" t="s">
        <v>371</v>
      </c>
      <c r="D108" s="6" t="s">
        <v>105</v>
      </c>
      <c r="E108" s="6" t="s">
        <v>55</v>
      </c>
      <c r="F108" s="6" t="s">
        <v>279</v>
      </c>
      <c r="G108" s="6"/>
      <c r="H108" s="6"/>
      <c r="I108" s="6"/>
      <c r="J108" s="6"/>
      <c r="K108" s="6"/>
      <c r="L108" s="6"/>
      <c r="M108" s="5"/>
    </row>
  </sheetData>
  <mergeCells count="25">
    <mergeCell ref="A15:J1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8:J8"/>
    <mergeCell ref="A12:J12"/>
    <mergeCell ref="A56:J56"/>
    <mergeCell ref="A66:J66"/>
    <mergeCell ref="A73:J73"/>
    <mergeCell ref="A76:J76"/>
    <mergeCell ref="A20:J20"/>
    <mergeCell ref="A23:J23"/>
    <mergeCell ref="A26:J26"/>
    <mergeCell ref="A31:J31"/>
    <mergeCell ref="A41:J41"/>
    <mergeCell ref="A50:J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topLeftCell="A5" workbookViewId="0">
      <selection activeCell="E40" sqref="E40"/>
    </sheetView>
  </sheetViews>
  <sheetFormatPr baseColWidth="10" defaultColWidth="8.83203125" defaultRowHeight="13"/>
  <cols>
    <col min="1" max="1" width="7.1640625" customWidth="1"/>
    <col min="2" max="2" width="24.5" customWidth="1"/>
    <col min="3" max="3" width="29.5" customWidth="1"/>
    <col min="4" max="4" width="20.33203125" customWidth="1"/>
    <col min="5" max="5" width="9.5" customWidth="1"/>
    <col min="6" max="6" width="30.83203125" customWidth="1"/>
    <col min="7" max="10" width="5.5" customWidth="1"/>
    <col min="11" max="11" width="10.5" bestFit="1" customWidth="1"/>
    <col min="13" max="13" width="20.83203125" customWidth="1"/>
  </cols>
  <sheetData>
    <row r="1" spans="1:13" s="2" customFormat="1" ht="29" customHeight="1">
      <c r="A1" s="60" t="s">
        <v>383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386</v>
      </c>
      <c r="B3" s="73" t="s">
        <v>0</v>
      </c>
      <c r="C3" s="70" t="s">
        <v>387</v>
      </c>
      <c r="D3" s="70" t="s">
        <v>6</v>
      </c>
      <c r="E3" s="58" t="s">
        <v>388</v>
      </c>
      <c r="F3" s="58" t="s">
        <v>5</v>
      </c>
      <c r="G3" s="58" t="s">
        <v>8</v>
      </c>
      <c r="H3" s="58"/>
      <c r="I3" s="58"/>
      <c r="J3" s="58"/>
      <c r="K3" s="58" t="s">
        <v>111</v>
      </c>
      <c r="L3" s="58" t="s">
        <v>3</v>
      </c>
      <c r="M3" s="71" t="s">
        <v>2</v>
      </c>
    </row>
    <row r="4" spans="1:13" s="1" customFormat="1" ht="21" customHeight="1" thickBot="1">
      <c r="A4" s="69"/>
      <c r="B4" s="74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72"/>
    </row>
    <row r="5" spans="1:13" s="3" customFormat="1" ht="16">
      <c r="A5" s="52" t="s">
        <v>280</v>
      </c>
      <c r="B5" s="52"/>
      <c r="C5" s="53"/>
      <c r="D5" s="53"/>
      <c r="E5" s="53"/>
      <c r="F5" s="53"/>
      <c r="G5" s="53"/>
      <c r="H5" s="53"/>
      <c r="I5" s="53"/>
      <c r="J5" s="53"/>
      <c r="K5" s="6"/>
      <c r="L5" s="6"/>
      <c r="M5" s="5"/>
    </row>
    <row r="6" spans="1:13" s="3" customFormat="1">
      <c r="A6" s="10" t="s">
        <v>107</v>
      </c>
      <c r="B6" s="9" t="s">
        <v>281</v>
      </c>
      <c r="C6" s="9" t="s">
        <v>372</v>
      </c>
      <c r="D6" s="9" t="s">
        <v>282</v>
      </c>
      <c r="E6" s="9" t="s">
        <v>395</v>
      </c>
      <c r="F6" s="9" t="s">
        <v>25</v>
      </c>
      <c r="G6" s="22" t="s">
        <v>126</v>
      </c>
      <c r="H6" s="22" t="s">
        <v>283</v>
      </c>
      <c r="I6" s="22" t="s">
        <v>117</v>
      </c>
      <c r="J6" s="10"/>
      <c r="K6" s="10" t="str">
        <f>"60,0"</f>
        <v>60,0</v>
      </c>
      <c r="L6" s="10" t="str">
        <f>"79,9560"</f>
        <v>79,9560</v>
      </c>
      <c r="M6" s="9" t="s">
        <v>380</v>
      </c>
    </row>
    <row r="7" spans="1:13" s="3" customFormat="1">
      <c r="A7" s="14" t="s">
        <v>107</v>
      </c>
      <c r="B7" s="13" t="s">
        <v>284</v>
      </c>
      <c r="C7" s="13" t="s">
        <v>285</v>
      </c>
      <c r="D7" s="13" t="s">
        <v>286</v>
      </c>
      <c r="E7" s="13" t="s">
        <v>389</v>
      </c>
      <c r="F7" s="13" t="s">
        <v>25</v>
      </c>
      <c r="G7" s="24" t="s">
        <v>52</v>
      </c>
      <c r="H7" s="24" t="s">
        <v>68</v>
      </c>
      <c r="I7" s="24" t="s">
        <v>78</v>
      </c>
      <c r="J7" s="14"/>
      <c r="K7" s="14" t="str">
        <f>"95,0"</f>
        <v>95,0</v>
      </c>
      <c r="L7" s="14" t="str">
        <f>"141,8920"</f>
        <v>141,8920</v>
      </c>
      <c r="M7" s="13" t="s">
        <v>380</v>
      </c>
    </row>
    <row r="8" spans="1:13" s="3" customFormat="1">
      <c r="A8" s="5"/>
      <c r="B8" s="5" t="s">
        <v>108</v>
      </c>
      <c r="C8" s="5"/>
      <c r="D8" s="5"/>
      <c r="E8" s="5"/>
      <c r="F8" s="5"/>
      <c r="G8" s="6"/>
      <c r="H8" s="6"/>
      <c r="I8" s="6"/>
      <c r="J8" s="6"/>
      <c r="K8" s="6"/>
      <c r="L8" s="6"/>
      <c r="M8" s="5"/>
    </row>
    <row r="9" spans="1:13" s="3" customFormat="1" ht="16">
      <c r="A9" s="54" t="s">
        <v>112</v>
      </c>
      <c r="B9" s="54"/>
      <c r="C9" s="55"/>
      <c r="D9" s="55"/>
      <c r="E9" s="55"/>
      <c r="F9" s="55"/>
      <c r="G9" s="55"/>
      <c r="H9" s="55"/>
      <c r="I9" s="55"/>
      <c r="J9" s="55"/>
      <c r="K9" s="6"/>
      <c r="L9" s="6"/>
      <c r="M9" s="5"/>
    </row>
    <row r="10" spans="1:13" s="3" customFormat="1">
      <c r="A10" s="8" t="s">
        <v>107</v>
      </c>
      <c r="B10" s="7" t="s">
        <v>287</v>
      </c>
      <c r="C10" s="7" t="s">
        <v>288</v>
      </c>
      <c r="D10" s="7" t="s">
        <v>289</v>
      </c>
      <c r="E10" s="7" t="s">
        <v>394</v>
      </c>
      <c r="F10" s="7" t="s">
        <v>25</v>
      </c>
      <c r="G10" s="21" t="s">
        <v>135</v>
      </c>
      <c r="H10" s="20" t="s">
        <v>135</v>
      </c>
      <c r="I10" s="21" t="s">
        <v>26</v>
      </c>
      <c r="J10" s="8"/>
      <c r="K10" s="8" t="str">
        <f>"65,0"</f>
        <v>65,0</v>
      </c>
      <c r="L10" s="8" t="str">
        <f>"82,0040"</f>
        <v>82,0040</v>
      </c>
      <c r="M10" s="7"/>
    </row>
    <row r="11" spans="1:13" s="3" customFormat="1">
      <c r="A11" s="5"/>
      <c r="B11" s="5" t="s">
        <v>108</v>
      </c>
      <c r="C11" s="5"/>
      <c r="D11" s="5"/>
      <c r="E11" s="5"/>
      <c r="F11" s="5"/>
      <c r="G11" s="6"/>
      <c r="H11" s="6"/>
      <c r="I11" s="6"/>
      <c r="J11" s="6"/>
      <c r="K11" s="6"/>
      <c r="L11" s="6"/>
      <c r="M11" s="5"/>
    </row>
    <row r="12" spans="1:13" s="3" customFormat="1" ht="16">
      <c r="A12" s="54" t="s">
        <v>290</v>
      </c>
      <c r="B12" s="54"/>
      <c r="C12" s="55"/>
      <c r="D12" s="55"/>
      <c r="E12" s="55"/>
      <c r="F12" s="55"/>
      <c r="G12" s="55"/>
      <c r="H12" s="55"/>
      <c r="I12" s="55"/>
      <c r="J12" s="55"/>
      <c r="K12" s="6"/>
      <c r="L12" s="6"/>
      <c r="M12" s="5"/>
    </row>
    <row r="13" spans="1:13" s="3" customFormat="1">
      <c r="A13" s="8" t="s">
        <v>107</v>
      </c>
      <c r="B13" s="7" t="s">
        <v>291</v>
      </c>
      <c r="C13" s="7" t="s">
        <v>292</v>
      </c>
      <c r="D13" s="7" t="s">
        <v>293</v>
      </c>
      <c r="E13" s="7" t="s">
        <v>389</v>
      </c>
      <c r="F13" s="7" t="s">
        <v>25</v>
      </c>
      <c r="G13" s="21" t="s">
        <v>130</v>
      </c>
      <c r="H13" s="20" t="s">
        <v>52</v>
      </c>
      <c r="I13" s="20" t="s">
        <v>19</v>
      </c>
      <c r="J13" s="8"/>
      <c r="K13" s="8" t="str">
        <f>"90,0"</f>
        <v>90,0</v>
      </c>
      <c r="L13" s="8" t="str">
        <f>"106,7940"</f>
        <v>106,7940</v>
      </c>
      <c r="M13" s="7" t="s">
        <v>155</v>
      </c>
    </row>
    <row r="14" spans="1:13" s="3" customFormat="1">
      <c r="A14" s="5"/>
      <c r="B14" s="5" t="s">
        <v>108</v>
      </c>
      <c r="C14" s="5"/>
      <c r="D14" s="5"/>
      <c r="E14" s="5"/>
      <c r="F14" s="5"/>
      <c r="G14" s="6"/>
      <c r="H14" s="6"/>
      <c r="I14" s="6"/>
      <c r="J14" s="6"/>
      <c r="K14" s="6"/>
      <c r="L14" s="6"/>
      <c r="M14" s="5"/>
    </row>
    <row r="15" spans="1:13" s="3" customFormat="1" ht="16">
      <c r="A15" s="54" t="s">
        <v>9</v>
      </c>
      <c r="B15" s="54"/>
      <c r="C15" s="55"/>
      <c r="D15" s="55"/>
      <c r="E15" s="55"/>
      <c r="F15" s="55"/>
      <c r="G15" s="55"/>
      <c r="H15" s="55"/>
      <c r="I15" s="55"/>
      <c r="J15" s="55"/>
      <c r="K15" s="6"/>
      <c r="L15" s="6"/>
      <c r="M15" s="5"/>
    </row>
    <row r="16" spans="1:13" s="3" customFormat="1">
      <c r="A16" s="8" t="s">
        <v>107</v>
      </c>
      <c r="B16" s="7" t="s">
        <v>294</v>
      </c>
      <c r="C16" s="7" t="s">
        <v>295</v>
      </c>
      <c r="D16" s="7" t="s">
        <v>296</v>
      </c>
      <c r="E16" s="7" t="s">
        <v>389</v>
      </c>
      <c r="F16" s="7" t="s">
        <v>25</v>
      </c>
      <c r="G16" s="20" t="s">
        <v>18</v>
      </c>
      <c r="H16" s="20" t="s">
        <v>19</v>
      </c>
      <c r="I16" s="20" t="s">
        <v>68</v>
      </c>
      <c r="J16" s="8"/>
      <c r="K16" s="8" t="str">
        <f>"92,5"</f>
        <v>92,5</v>
      </c>
      <c r="L16" s="8" t="str">
        <f>"105,3205"</f>
        <v>105,3205</v>
      </c>
      <c r="M16" s="7" t="s">
        <v>380</v>
      </c>
    </row>
    <row r="17" spans="1:13" s="3" customFormat="1">
      <c r="A17" s="5"/>
      <c r="B17" s="5" t="s">
        <v>108</v>
      </c>
      <c r="C17" s="5"/>
      <c r="D17" s="5"/>
      <c r="E17" s="5"/>
      <c r="F17" s="5"/>
      <c r="G17" s="6"/>
      <c r="H17" s="6"/>
      <c r="I17" s="6"/>
      <c r="J17" s="6"/>
      <c r="K17" s="6"/>
      <c r="L17" s="6"/>
      <c r="M17" s="5"/>
    </row>
    <row r="18" spans="1:13" s="3" customFormat="1" ht="16">
      <c r="A18" s="54" t="s">
        <v>32</v>
      </c>
      <c r="B18" s="54"/>
      <c r="C18" s="55"/>
      <c r="D18" s="55"/>
      <c r="E18" s="55"/>
      <c r="F18" s="55"/>
      <c r="G18" s="55"/>
      <c r="H18" s="55"/>
      <c r="I18" s="55"/>
      <c r="J18" s="55"/>
      <c r="K18" s="6"/>
      <c r="L18" s="6"/>
      <c r="M18" s="5"/>
    </row>
    <row r="19" spans="1:13" s="3" customFormat="1">
      <c r="A19" s="8" t="s">
        <v>107</v>
      </c>
      <c r="B19" s="7" t="s">
        <v>297</v>
      </c>
      <c r="C19" s="7" t="s">
        <v>373</v>
      </c>
      <c r="D19" s="7" t="s">
        <v>200</v>
      </c>
      <c r="E19" s="7" t="s">
        <v>392</v>
      </c>
      <c r="F19" s="7" t="s">
        <v>25</v>
      </c>
      <c r="G19" s="20" t="s">
        <v>18</v>
      </c>
      <c r="H19" s="20" t="s">
        <v>52</v>
      </c>
      <c r="I19" s="20" t="s">
        <v>19</v>
      </c>
      <c r="J19" s="8"/>
      <c r="K19" s="8" t="str">
        <f>"90,0"</f>
        <v>90,0</v>
      </c>
      <c r="L19" s="8" t="str">
        <f>"99,8438"</f>
        <v>99,8438</v>
      </c>
      <c r="M19" s="7" t="s">
        <v>380</v>
      </c>
    </row>
    <row r="20" spans="1:13" s="3" customFormat="1">
      <c r="A20" s="5"/>
      <c r="B20" s="5" t="s">
        <v>108</v>
      </c>
      <c r="C20" s="5"/>
      <c r="D20" s="5"/>
      <c r="E20" s="5"/>
      <c r="F20" s="5"/>
      <c r="G20" s="6"/>
      <c r="H20" s="6"/>
      <c r="I20" s="6"/>
      <c r="J20" s="6"/>
      <c r="K20" s="6"/>
      <c r="L20" s="6"/>
      <c r="M20" s="5"/>
    </row>
    <row r="21" spans="1:13" s="3" customFormat="1" ht="16">
      <c r="A21" s="54" t="s">
        <v>290</v>
      </c>
      <c r="B21" s="54"/>
      <c r="C21" s="55"/>
      <c r="D21" s="55"/>
      <c r="E21" s="55"/>
      <c r="F21" s="55"/>
      <c r="G21" s="55"/>
      <c r="H21" s="55"/>
      <c r="I21" s="55"/>
      <c r="J21" s="55"/>
      <c r="K21" s="6"/>
      <c r="L21" s="6"/>
      <c r="M21" s="5"/>
    </row>
    <row r="22" spans="1:13" s="3" customFormat="1">
      <c r="A22" s="8" t="s">
        <v>107</v>
      </c>
      <c r="B22" s="7" t="s">
        <v>298</v>
      </c>
      <c r="C22" s="7" t="s">
        <v>299</v>
      </c>
      <c r="D22" s="7" t="s">
        <v>300</v>
      </c>
      <c r="E22" s="7" t="s">
        <v>389</v>
      </c>
      <c r="F22" s="7" t="s">
        <v>25</v>
      </c>
      <c r="G22" s="20" t="s">
        <v>54</v>
      </c>
      <c r="H22" s="20" t="s">
        <v>38</v>
      </c>
      <c r="I22" s="21" t="s">
        <v>215</v>
      </c>
      <c r="J22" s="8"/>
      <c r="K22" s="8" t="str">
        <f>"155,0"</f>
        <v>155,0</v>
      </c>
      <c r="L22" s="8" t="str">
        <f>"143,1115"</f>
        <v>143,1115</v>
      </c>
      <c r="M22" s="7" t="s">
        <v>301</v>
      </c>
    </row>
    <row r="23" spans="1:13" s="3" customFormat="1">
      <c r="A23" s="5"/>
      <c r="B23" s="5" t="s">
        <v>108</v>
      </c>
      <c r="C23" s="5"/>
      <c r="D23" s="5"/>
      <c r="E23" s="5"/>
      <c r="F23" s="5"/>
      <c r="G23" s="6"/>
      <c r="H23" s="6"/>
      <c r="I23" s="6"/>
      <c r="J23" s="6"/>
      <c r="K23" s="6"/>
      <c r="L23" s="6"/>
      <c r="M23" s="5"/>
    </row>
    <row r="24" spans="1:13" s="3" customFormat="1" ht="16">
      <c r="A24" s="54" t="s">
        <v>131</v>
      </c>
      <c r="B24" s="54"/>
      <c r="C24" s="55"/>
      <c r="D24" s="55"/>
      <c r="E24" s="55"/>
      <c r="F24" s="55"/>
      <c r="G24" s="55"/>
      <c r="H24" s="55"/>
      <c r="I24" s="55"/>
      <c r="J24" s="55"/>
      <c r="K24" s="6"/>
      <c r="L24" s="6"/>
      <c r="M24" s="5"/>
    </row>
    <row r="25" spans="1:13" s="3" customFormat="1">
      <c r="A25" s="8" t="s">
        <v>107</v>
      </c>
      <c r="B25" s="7" t="s">
        <v>180</v>
      </c>
      <c r="C25" s="7" t="s">
        <v>181</v>
      </c>
      <c r="D25" s="7" t="s">
        <v>182</v>
      </c>
      <c r="E25" s="7" t="s">
        <v>389</v>
      </c>
      <c r="F25" s="7" t="s">
        <v>25</v>
      </c>
      <c r="G25" s="20" t="s">
        <v>47</v>
      </c>
      <c r="H25" s="20" t="s">
        <v>302</v>
      </c>
      <c r="I25" s="20" t="s">
        <v>31</v>
      </c>
      <c r="J25" s="8"/>
      <c r="K25" s="8" t="str">
        <f>"120,0"</f>
        <v>120,0</v>
      </c>
      <c r="L25" s="8" t="str">
        <f>"88,2240"</f>
        <v>88,2240</v>
      </c>
      <c r="M25" s="7"/>
    </row>
    <row r="26" spans="1:13" s="3" customFormat="1">
      <c r="A26" s="5"/>
      <c r="B26" s="5" t="s">
        <v>108</v>
      </c>
      <c r="C26" s="5"/>
      <c r="D26" s="5"/>
      <c r="E26" s="5"/>
      <c r="F26" s="5"/>
      <c r="G26" s="6"/>
      <c r="H26" s="6"/>
      <c r="I26" s="6"/>
      <c r="J26" s="6"/>
      <c r="K26" s="6"/>
      <c r="L26" s="6"/>
      <c r="M26" s="5"/>
    </row>
    <row r="27" spans="1:13" s="3" customFormat="1" ht="16">
      <c r="A27" s="54" t="s">
        <v>32</v>
      </c>
      <c r="B27" s="54"/>
      <c r="C27" s="55"/>
      <c r="D27" s="55"/>
      <c r="E27" s="55"/>
      <c r="F27" s="55"/>
      <c r="G27" s="55"/>
      <c r="H27" s="55"/>
      <c r="I27" s="55"/>
      <c r="J27" s="55"/>
      <c r="K27" s="6"/>
      <c r="L27" s="6"/>
      <c r="M27" s="5"/>
    </row>
    <row r="28" spans="1:13" s="3" customFormat="1">
      <c r="A28" s="10" t="s">
        <v>107</v>
      </c>
      <c r="B28" s="9" t="s">
        <v>303</v>
      </c>
      <c r="C28" s="9" t="s">
        <v>304</v>
      </c>
      <c r="D28" s="9" t="s">
        <v>200</v>
      </c>
      <c r="E28" s="9" t="s">
        <v>389</v>
      </c>
      <c r="F28" s="9" t="s">
        <v>25</v>
      </c>
      <c r="G28" s="22" t="s">
        <v>305</v>
      </c>
      <c r="H28" s="22" t="s">
        <v>306</v>
      </c>
      <c r="I28" s="27" t="s">
        <v>307</v>
      </c>
      <c r="J28" s="10"/>
      <c r="K28" s="10" t="str">
        <f>"260,0"</f>
        <v>260,0</v>
      </c>
      <c r="L28" s="10" t="str">
        <f>"174,9540"</f>
        <v>174,9540</v>
      </c>
      <c r="M28" s="9" t="s">
        <v>308</v>
      </c>
    </row>
    <row r="29" spans="1:13" s="3" customFormat="1">
      <c r="A29" s="12" t="s">
        <v>109</v>
      </c>
      <c r="B29" s="11" t="s">
        <v>33</v>
      </c>
      <c r="C29" s="11" t="s">
        <v>34</v>
      </c>
      <c r="D29" s="11" t="s">
        <v>35</v>
      </c>
      <c r="E29" s="11" t="s">
        <v>389</v>
      </c>
      <c r="F29" s="11" t="s">
        <v>25</v>
      </c>
      <c r="G29" s="23" t="s">
        <v>39</v>
      </c>
      <c r="H29" s="23" t="s">
        <v>40</v>
      </c>
      <c r="I29" s="23" t="s">
        <v>41</v>
      </c>
      <c r="J29" s="12"/>
      <c r="K29" s="12" t="str">
        <f>"230,0"</f>
        <v>230,0</v>
      </c>
      <c r="L29" s="12" t="str">
        <f>"156,1700"</f>
        <v>156,1700</v>
      </c>
      <c r="M29" s="11" t="s">
        <v>355</v>
      </c>
    </row>
    <row r="30" spans="1:13" s="3" customFormat="1">
      <c r="A30" s="14" t="s">
        <v>167</v>
      </c>
      <c r="B30" s="13" t="s">
        <v>42</v>
      </c>
      <c r="C30" s="13" t="s">
        <v>43</v>
      </c>
      <c r="D30" s="13" t="s">
        <v>44</v>
      </c>
      <c r="E30" s="13" t="s">
        <v>389</v>
      </c>
      <c r="F30" s="13" t="s">
        <v>25</v>
      </c>
      <c r="G30" s="24" t="s">
        <v>48</v>
      </c>
      <c r="H30" s="24" t="s">
        <v>49</v>
      </c>
      <c r="I30" s="24" t="s">
        <v>39</v>
      </c>
      <c r="J30" s="14"/>
      <c r="K30" s="14" t="str">
        <f>"215,0"</f>
        <v>215,0</v>
      </c>
      <c r="L30" s="14" t="str">
        <f>"146,5440"</f>
        <v>146,5440</v>
      </c>
      <c r="M30" s="13" t="s">
        <v>355</v>
      </c>
    </row>
    <row r="31" spans="1:13" s="3" customFormat="1">
      <c r="A31" s="5"/>
      <c r="B31" s="5" t="s">
        <v>108</v>
      </c>
      <c r="C31" s="5"/>
      <c r="D31" s="5"/>
      <c r="E31" s="5"/>
      <c r="F31" s="5"/>
      <c r="G31" s="6"/>
      <c r="H31" s="6"/>
      <c r="I31" s="6"/>
      <c r="J31" s="6"/>
      <c r="K31" s="6"/>
      <c r="L31" s="6"/>
      <c r="M31" s="5"/>
    </row>
    <row r="32" spans="1:13" s="3" customFormat="1" ht="16">
      <c r="A32" s="54" t="s">
        <v>56</v>
      </c>
      <c r="B32" s="54"/>
      <c r="C32" s="55"/>
      <c r="D32" s="55"/>
      <c r="E32" s="55"/>
      <c r="F32" s="55"/>
      <c r="G32" s="55"/>
      <c r="H32" s="55"/>
      <c r="I32" s="55"/>
      <c r="J32" s="55"/>
      <c r="K32" s="6"/>
      <c r="L32" s="6"/>
      <c r="M32" s="5"/>
    </row>
    <row r="33" spans="1:13" s="3" customFormat="1">
      <c r="A33" s="10" t="s">
        <v>107</v>
      </c>
      <c r="B33" s="9" t="s">
        <v>309</v>
      </c>
      <c r="C33" s="9" t="s">
        <v>310</v>
      </c>
      <c r="D33" s="9" t="s">
        <v>311</v>
      </c>
      <c r="E33" s="9" t="s">
        <v>389</v>
      </c>
      <c r="F33" s="9" t="s">
        <v>25</v>
      </c>
      <c r="G33" s="22" t="s">
        <v>215</v>
      </c>
      <c r="H33" s="22" t="s">
        <v>196</v>
      </c>
      <c r="I33" s="22" t="s">
        <v>240</v>
      </c>
      <c r="J33" s="10"/>
      <c r="K33" s="10" t="str">
        <f>"180,0"</f>
        <v>180,0</v>
      </c>
      <c r="L33" s="10" t="str">
        <f>"116,1180"</f>
        <v>116,1180</v>
      </c>
      <c r="M33" s="9" t="s">
        <v>355</v>
      </c>
    </row>
    <row r="34" spans="1:13" s="3" customFormat="1">
      <c r="A34" s="14" t="s">
        <v>107</v>
      </c>
      <c r="B34" s="13" t="s">
        <v>76</v>
      </c>
      <c r="C34" s="13" t="s">
        <v>359</v>
      </c>
      <c r="D34" s="13" t="s">
        <v>77</v>
      </c>
      <c r="E34" s="13" t="s">
        <v>391</v>
      </c>
      <c r="F34" s="13" t="s">
        <v>13</v>
      </c>
      <c r="G34" s="24" t="s">
        <v>79</v>
      </c>
      <c r="H34" s="24" t="s">
        <v>74</v>
      </c>
      <c r="I34" s="24" t="s">
        <v>54</v>
      </c>
      <c r="J34" s="14"/>
      <c r="K34" s="14" t="str">
        <f>"145,0"</f>
        <v>145,0</v>
      </c>
      <c r="L34" s="14" t="str">
        <f>"138,2704"</f>
        <v>138,2704</v>
      </c>
      <c r="M34" s="13"/>
    </row>
    <row r="35" spans="1:13" s="3" customFormat="1">
      <c r="A35" s="5"/>
      <c r="B35" s="5" t="s">
        <v>108</v>
      </c>
      <c r="C35" s="5"/>
      <c r="D35" s="5"/>
      <c r="E35" s="5"/>
      <c r="F35" s="5"/>
      <c r="G35" s="6"/>
      <c r="H35" s="6"/>
      <c r="I35" s="6"/>
      <c r="J35" s="6"/>
      <c r="K35" s="6"/>
      <c r="L35" s="6"/>
      <c r="M35" s="5"/>
    </row>
    <row r="36" spans="1:13" s="3" customFormat="1" ht="16">
      <c r="A36" s="54" t="s">
        <v>80</v>
      </c>
      <c r="B36" s="54"/>
      <c r="C36" s="55"/>
      <c r="D36" s="55"/>
      <c r="E36" s="55"/>
      <c r="F36" s="55"/>
      <c r="G36" s="55"/>
      <c r="H36" s="55"/>
      <c r="I36" s="55"/>
      <c r="J36" s="55"/>
      <c r="K36" s="6"/>
      <c r="L36" s="6"/>
      <c r="M36" s="5"/>
    </row>
    <row r="37" spans="1:13" s="3" customFormat="1">
      <c r="A37" s="10" t="s">
        <v>107</v>
      </c>
      <c r="B37" s="9" t="s">
        <v>225</v>
      </c>
      <c r="C37" s="9" t="s">
        <v>226</v>
      </c>
      <c r="D37" s="9" t="s">
        <v>227</v>
      </c>
      <c r="E37" s="9" t="s">
        <v>389</v>
      </c>
      <c r="F37" s="9" t="s">
        <v>25</v>
      </c>
      <c r="G37" s="22" t="s">
        <v>64</v>
      </c>
      <c r="H37" s="22" t="s">
        <v>41</v>
      </c>
      <c r="I37" s="22" t="s">
        <v>106</v>
      </c>
      <c r="J37" s="10"/>
      <c r="K37" s="10" t="str">
        <f>"245,0"</f>
        <v>245,0</v>
      </c>
      <c r="L37" s="10" t="str">
        <f>"149,6460"</f>
        <v>149,6460</v>
      </c>
      <c r="M37" s="9"/>
    </row>
    <row r="38" spans="1:13" s="3" customFormat="1">
      <c r="A38" s="12" t="s">
        <v>109</v>
      </c>
      <c r="B38" s="11" t="s">
        <v>81</v>
      </c>
      <c r="C38" s="11" t="s">
        <v>82</v>
      </c>
      <c r="D38" s="11" t="s">
        <v>83</v>
      </c>
      <c r="E38" s="11" t="s">
        <v>389</v>
      </c>
      <c r="F38" s="11" t="s">
        <v>25</v>
      </c>
      <c r="G38" s="23" t="s">
        <v>48</v>
      </c>
      <c r="H38" s="23" t="s">
        <v>49</v>
      </c>
      <c r="I38" s="23" t="s">
        <v>64</v>
      </c>
      <c r="J38" s="12"/>
      <c r="K38" s="12" t="str">
        <f>"220,0"</f>
        <v>220,0</v>
      </c>
      <c r="L38" s="12" t="str">
        <f>"135,5860"</f>
        <v>135,5860</v>
      </c>
      <c r="M38" s="11"/>
    </row>
    <row r="39" spans="1:13" s="3" customFormat="1">
      <c r="A39" s="14" t="s">
        <v>107</v>
      </c>
      <c r="B39" s="13" t="s">
        <v>85</v>
      </c>
      <c r="C39" s="13" t="s">
        <v>360</v>
      </c>
      <c r="D39" s="13" t="s">
        <v>86</v>
      </c>
      <c r="E39" s="13" t="s">
        <v>390</v>
      </c>
      <c r="F39" s="13" t="s">
        <v>13</v>
      </c>
      <c r="G39" s="24" t="s">
        <v>48</v>
      </c>
      <c r="H39" s="24" t="s">
        <v>49</v>
      </c>
      <c r="I39" s="25" t="s">
        <v>87</v>
      </c>
      <c r="J39" s="14"/>
      <c r="K39" s="14" t="str">
        <f>"210,0"</f>
        <v>210,0</v>
      </c>
      <c r="L39" s="14" t="str">
        <f>"133,9751"</f>
        <v>133,9751</v>
      </c>
      <c r="M39" s="13" t="s">
        <v>88</v>
      </c>
    </row>
    <row r="40" spans="1:13" s="3" customFormat="1">
      <c r="A40" s="5"/>
      <c r="B40" s="5" t="s">
        <v>108</v>
      </c>
      <c r="C40" s="5"/>
      <c r="D40" s="5"/>
      <c r="E40" s="5"/>
      <c r="F40" s="5"/>
      <c r="G40" s="6"/>
      <c r="H40" s="6"/>
      <c r="I40" s="6"/>
      <c r="J40" s="6"/>
      <c r="K40" s="6"/>
      <c r="L40" s="6"/>
      <c r="M40" s="5"/>
    </row>
    <row r="41" spans="1:13" s="3" customFormat="1">
      <c r="A41" s="5"/>
      <c r="B41" s="5" t="s">
        <v>108</v>
      </c>
      <c r="C41" s="5"/>
      <c r="D41" s="5"/>
      <c r="E41" s="5"/>
      <c r="F41" s="5"/>
      <c r="G41" s="6"/>
      <c r="H41" s="6"/>
      <c r="I41" s="6"/>
      <c r="J41" s="6"/>
      <c r="K41" s="6"/>
      <c r="L41" s="6"/>
      <c r="M41" s="5"/>
    </row>
    <row r="42" spans="1:13" s="3" customFormat="1">
      <c r="A42" s="5"/>
      <c r="B42" s="5" t="s">
        <v>108</v>
      </c>
      <c r="C42" s="5"/>
      <c r="D42" s="5"/>
      <c r="E42" s="5"/>
      <c r="F42" s="5"/>
      <c r="G42" s="6"/>
      <c r="H42" s="6"/>
      <c r="I42" s="6"/>
      <c r="J42" s="6"/>
      <c r="K42" s="6"/>
      <c r="L42" s="6"/>
      <c r="M42" s="5"/>
    </row>
    <row r="43" spans="1:13" s="3" customFormat="1" ht="18">
      <c r="A43" s="5"/>
      <c r="B43" s="15" t="s">
        <v>89</v>
      </c>
      <c r="C43" s="15"/>
      <c r="D43" s="5"/>
      <c r="E43" s="5"/>
      <c r="F43" s="5"/>
      <c r="G43" s="6"/>
      <c r="H43" s="6"/>
      <c r="I43" s="6"/>
      <c r="J43" s="6"/>
      <c r="K43" s="6"/>
      <c r="L43" s="6"/>
      <c r="M43" s="5"/>
    </row>
    <row r="44" spans="1:13" s="3" customFormat="1" ht="16">
      <c r="A44" s="5"/>
      <c r="B44" s="16" t="s">
        <v>98</v>
      </c>
      <c r="C44" s="16"/>
      <c r="D44" s="5"/>
      <c r="E44" s="5"/>
      <c r="G44" s="6"/>
      <c r="H44" s="6"/>
      <c r="I44" s="6"/>
      <c r="J44" s="6"/>
      <c r="K44" s="6"/>
      <c r="L44" s="6"/>
      <c r="M44" s="5"/>
    </row>
    <row r="45" spans="1:13" s="3" customFormat="1" ht="14">
      <c r="A45" s="5"/>
      <c r="B45" s="17"/>
      <c r="C45" s="18" t="s">
        <v>91</v>
      </c>
      <c r="D45" s="5"/>
      <c r="E45" s="5"/>
      <c r="G45" s="6"/>
      <c r="H45" s="6"/>
      <c r="I45" s="6"/>
      <c r="J45" s="6"/>
      <c r="K45" s="6"/>
      <c r="L45" s="6"/>
      <c r="M45" s="5"/>
    </row>
    <row r="46" spans="1:13" s="3" customFormat="1" ht="14">
      <c r="A46" s="5"/>
      <c r="B46" s="19" t="s">
        <v>92</v>
      </c>
      <c r="C46" s="19" t="s">
        <v>93</v>
      </c>
      <c r="D46" s="19" t="s">
        <v>356</v>
      </c>
      <c r="E46" s="19" t="s">
        <v>261</v>
      </c>
      <c r="F46" s="19" t="s">
        <v>262</v>
      </c>
      <c r="G46" s="6"/>
      <c r="H46" s="6"/>
      <c r="I46" s="6"/>
      <c r="J46" s="6"/>
      <c r="K46" s="6"/>
      <c r="L46" s="6"/>
      <c r="M46" s="5"/>
    </row>
    <row r="47" spans="1:13" s="3" customFormat="1">
      <c r="A47" s="5"/>
      <c r="B47" s="5" t="s">
        <v>303</v>
      </c>
      <c r="C47" s="5" t="s">
        <v>91</v>
      </c>
      <c r="D47" s="6" t="s">
        <v>99</v>
      </c>
      <c r="E47" s="6" t="s">
        <v>306</v>
      </c>
      <c r="F47" s="6" t="s">
        <v>312</v>
      </c>
      <c r="G47" s="6"/>
      <c r="H47" s="6"/>
      <c r="I47" s="6"/>
      <c r="J47" s="6"/>
      <c r="K47" s="6"/>
      <c r="L47" s="6"/>
      <c r="M47" s="5"/>
    </row>
    <row r="48" spans="1:13" s="3" customFormat="1">
      <c r="A48" s="5"/>
      <c r="B48" s="5" t="s">
        <v>33</v>
      </c>
      <c r="C48" s="5" t="s">
        <v>91</v>
      </c>
      <c r="D48" s="6" t="s">
        <v>99</v>
      </c>
      <c r="E48" s="6" t="s">
        <v>41</v>
      </c>
      <c r="F48" s="6" t="s">
        <v>313</v>
      </c>
      <c r="G48" s="6"/>
      <c r="H48" s="6"/>
      <c r="I48" s="6"/>
      <c r="J48" s="6"/>
      <c r="K48" s="6"/>
      <c r="L48" s="6"/>
      <c r="M48" s="5"/>
    </row>
    <row r="49" spans="1:13" s="3" customFormat="1">
      <c r="A49" s="5"/>
      <c r="B49" s="5" t="s">
        <v>225</v>
      </c>
      <c r="C49" s="5" t="s">
        <v>91</v>
      </c>
      <c r="D49" s="6" t="s">
        <v>105</v>
      </c>
      <c r="E49" s="6" t="s">
        <v>106</v>
      </c>
      <c r="F49" s="6" t="s">
        <v>314</v>
      </c>
      <c r="G49" s="6"/>
      <c r="H49" s="6"/>
      <c r="I49" s="6"/>
      <c r="J49" s="6"/>
      <c r="K49" s="6"/>
      <c r="L49" s="6"/>
      <c r="M49" s="5"/>
    </row>
    <row r="50" spans="1:13" s="3" customFormat="1">
      <c r="A50" s="5"/>
      <c r="B50" s="5" t="s">
        <v>108</v>
      </c>
      <c r="G50" s="6"/>
      <c r="H50" s="6"/>
      <c r="I50" s="6"/>
      <c r="J50" s="6"/>
      <c r="K50" s="6"/>
      <c r="L50" s="6"/>
      <c r="M50" s="5"/>
    </row>
  </sheetData>
  <mergeCells count="21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A36:J36"/>
    <mergeCell ref="L3:L4"/>
    <mergeCell ref="M3:M4"/>
    <mergeCell ref="A5:J5"/>
    <mergeCell ref="A9:J9"/>
    <mergeCell ref="A12:J12"/>
    <mergeCell ref="A15:J15"/>
    <mergeCell ref="A18:J18"/>
    <mergeCell ref="A21:J21"/>
    <mergeCell ref="A24:J24"/>
    <mergeCell ref="A27:J27"/>
    <mergeCell ref="A32:J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0"/>
  <sheetViews>
    <sheetView tabSelected="1" topLeftCell="A10" workbookViewId="0">
      <selection activeCell="E41" sqref="E41"/>
    </sheetView>
  </sheetViews>
  <sheetFormatPr baseColWidth="10" defaultColWidth="8.83203125" defaultRowHeight="13"/>
  <cols>
    <col min="1" max="1" width="6.33203125" customWidth="1"/>
    <col min="2" max="2" width="21.5" customWidth="1"/>
    <col min="3" max="3" width="28.83203125" customWidth="1"/>
    <col min="4" max="4" width="19.6640625" customWidth="1"/>
    <col min="5" max="5" width="11" bestFit="1" customWidth="1"/>
    <col min="6" max="6" width="32.6640625" customWidth="1"/>
    <col min="7" max="10" width="5.5" customWidth="1"/>
    <col min="11" max="11" width="10.5" style="48" bestFit="1" customWidth="1"/>
    <col min="13" max="13" width="20.83203125" customWidth="1"/>
  </cols>
  <sheetData>
    <row r="1" spans="1:13" s="2" customFormat="1" ht="29" customHeight="1">
      <c r="A1" s="60" t="s">
        <v>384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" customFormat="1" ht="62" customHeight="1" thickBot="1">
      <c r="A2" s="64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s="1" customFormat="1" ht="12.75" customHeight="1">
      <c r="A3" s="68" t="s">
        <v>386</v>
      </c>
      <c r="B3" s="73" t="s">
        <v>0</v>
      </c>
      <c r="C3" s="70" t="s">
        <v>387</v>
      </c>
      <c r="D3" s="70" t="s">
        <v>6</v>
      </c>
      <c r="E3" s="58" t="s">
        <v>388</v>
      </c>
      <c r="F3" s="58" t="s">
        <v>5</v>
      </c>
      <c r="G3" s="58" t="s">
        <v>385</v>
      </c>
      <c r="H3" s="58"/>
      <c r="I3" s="58"/>
      <c r="J3" s="58"/>
      <c r="K3" s="75" t="s">
        <v>111</v>
      </c>
      <c r="L3" s="58" t="s">
        <v>3</v>
      </c>
      <c r="M3" s="71" t="s">
        <v>2</v>
      </c>
    </row>
    <row r="4" spans="1:13" s="1" customFormat="1" ht="21" customHeight="1" thickBot="1">
      <c r="A4" s="69"/>
      <c r="B4" s="74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76"/>
      <c r="L4" s="59"/>
      <c r="M4" s="72"/>
    </row>
    <row r="5" spans="1:13" s="3" customFormat="1" ht="16">
      <c r="A5" s="52" t="s">
        <v>9</v>
      </c>
      <c r="B5" s="52"/>
      <c r="C5" s="53"/>
      <c r="D5" s="53"/>
      <c r="E5" s="53"/>
      <c r="F5" s="53"/>
      <c r="G5" s="53"/>
      <c r="H5" s="53"/>
      <c r="I5" s="53"/>
      <c r="J5" s="53"/>
      <c r="K5" s="47"/>
      <c r="L5" s="6"/>
      <c r="M5" s="5"/>
    </row>
    <row r="6" spans="1:13" s="3" customFormat="1">
      <c r="A6" s="8" t="s">
        <v>107</v>
      </c>
      <c r="B6" s="7" t="s">
        <v>123</v>
      </c>
      <c r="C6" s="7" t="s">
        <v>374</v>
      </c>
      <c r="D6" s="7" t="s">
        <v>124</v>
      </c>
      <c r="E6" s="7" t="s">
        <v>393</v>
      </c>
      <c r="F6" s="7" t="s">
        <v>25</v>
      </c>
      <c r="G6" s="20" t="s">
        <v>316</v>
      </c>
      <c r="H6" s="20" t="s">
        <v>317</v>
      </c>
      <c r="I6" s="21" t="s">
        <v>315</v>
      </c>
      <c r="J6" s="8"/>
      <c r="K6" s="46" t="str">
        <f>"27,5"</f>
        <v>27,5</v>
      </c>
      <c r="L6" s="8" t="str">
        <f>"33,1895"</f>
        <v>33,1895</v>
      </c>
      <c r="M6" s="7" t="s">
        <v>380</v>
      </c>
    </row>
    <row r="7" spans="1:13" s="3" customFormat="1">
      <c r="A7" s="5"/>
      <c r="B7" s="5" t="s">
        <v>108</v>
      </c>
      <c r="C7" s="5"/>
      <c r="D7" s="5"/>
      <c r="E7" s="5"/>
      <c r="F7" s="5"/>
      <c r="G7" s="6"/>
      <c r="H7" s="6"/>
      <c r="I7" s="6"/>
      <c r="J7" s="6"/>
      <c r="K7" s="47"/>
      <c r="L7" s="6"/>
      <c r="M7" s="5"/>
    </row>
    <row r="8" spans="1:13" s="3" customFormat="1" ht="16">
      <c r="A8" s="54" t="s">
        <v>131</v>
      </c>
      <c r="B8" s="54"/>
      <c r="C8" s="55"/>
      <c r="D8" s="55"/>
      <c r="E8" s="55"/>
      <c r="F8" s="55"/>
      <c r="G8" s="55"/>
      <c r="H8" s="55"/>
      <c r="I8" s="55"/>
      <c r="J8" s="55"/>
      <c r="K8" s="47"/>
      <c r="L8" s="6"/>
      <c r="M8" s="5"/>
    </row>
    <row r="9" spans="1:13" s="3" customFormat="1">
      <c r="A9" s="8" t="s">
        <v>107</v>
      </c>
      <c r="B9" s="7" t="s">
        <v>318</v>
      </c>
      <c r="C9" s="7" t="s">
        <v>319</v>
      </c>
      <c r="D9" s="7" t="s">
        <v>320</v>
      </c>
      <c r="E9" s="7" t="s">
        <v>389</v>
      </c>
      <c r="F9" s="7" t="s">
        <v>321</v>
      </c>
      <c r="G9" s="20" t="s">
        <v>322</v>
      </c>
      <c r="H9" s="21" t="s">
        <v>14</v>
      </c>
      <c r="I9" s="20" t="s">
        <v>14</v>
      </c>
      <c r="J9" s="8"/>
      <c r="K9" s="46" t="str">
        <f>"40,0"</f>
        <v>40,0</v>
      </c>
      <c r="L9" s="8" t="str">
        <f>"34,1220"</f>
        <v>34,1220</v>
      </c>
      <c r="M9" s="7"/>
    </row>
    <row r="10" spans="1:13" s="3" customFormat="1">
      <c r="A10" s="5"/>
      <c r="B10" s="5" t="s">
        <v>108</v>
      </c>
      <c r="C10" s="5"/>
      <c r="D10" s="5"/>
      <c r="E10" s="5"/>
      <c r="F10" s="5"/>
      <c r="G10" s="6"/>
      <c r="H10" s="6"/>
      <c r="I10" s="6"/>
      <c r="J10" s="6"/>
      <c r="K10" s="47"/>
      <c r="L10" s="6"/>
      <c r="M10" s="5"/>
    </row>
    <row r="11" spans="1:13" s="3" customFormat="1" ht="16">
      <c r="A11" s="54" t="s">
        <v>9</v>
      </c>
      <c r="B11" s="54"/>
      <c r="C11" s="55"/>
      <c r="D11" s="55"/>
      <c r="E11" s="55"/>
      <c r="F11" s="55"/>
      <c r="G11" s="55"/>
      <c r="H11" s="55"/>
      <c r="I11" s="55"/>
      <c r="J11" s="55"/>
      <c r="K11" s="47"/>
      <c r="L11" s="6"/>
      <c r="M11" s="5"/>
    </row>
    <row r="12" spans="1:13" s="3" customFormat="1">
      <c r="A12" s="8" t="s">
        <v>107</v>
      </c>
      <c r="B12" s="7" t="s">
        <v>323</v>
      </c>
      <c r="C12" s="7" t="s">
        <v>324</v>
      </c>
      <c r="D12" s="7" t="s">
        <v>124</v>
      </c>
      <c r="E12" s="7" t="s">
        <v>389</v>
      </c>
      <c r="F12" s="7" t="s">
        <v>13</v>
      </c>
      <c r="G12" s="20" t="s">
        <v>14</v>
      </c>
      <c r="H12" s="20" t="s">
        <v>16</v>
      </c>
      <c r="I12" s="20" t="s">
        <v>125</v>
      </c>
      <c r="J12" s="8"/>
      <c r="K12" s="46" t="str">
        <f>"47,5"</f>
        <v>47,5</v>
      </c>
      <c r="L12" s="8" t="str">
        <f>"40,2824"</f>
        <v>40,2824</v>
      </c>
      <c r="M12" s="7"/>
    </row>
    <row r="13" spans="1:13" s="3" customFormat="1">
      <c r="A13" s="5"/>
      <c r="B13" s="5" t="s">
        <v>108</v>
      </c>
      <c r="C13" s="5"/>
      <c r="D13" s="5"/>
      <c r="E13" s="5"/>
      <c r="F13" s="5"/>
      <c r="G13" s="6"/>
      <c r="H13" s="6"/>
      <c r="I13" s="6"/>
      <c r="J13" s="6"/>
      <c r="K13" s="47"/>
      <c r="L13" s="6"/>
      <c r="M13" s="5"/>
    </row>
    <row r="14" spans="1:13" s="3" customFormat="1" ht="16">
      <c r="A14" s="54" t="s">
        <v>21</v>
      </c>
      <c r="B14" s="54"/>
      <c r="C14" s="55"/>
      <c r="D14" s="55"/>
      <c r="E14" s="55"/>
      <c r="F14" s="55"/>
      <c r="G14" s="55"/>
      <c r="H14" s="55"/>
      <c r="I14" s="55"/>
      <c r="J14" s="55"/>
      <c r="K14" s="47"/>
      <c r="L14" s="6"/>
      <c r="M14" s="5"/>
    </row>
    <row r="15" spans="1:13" s="3" customFormat="1">
      <c r="A15" s="10" t="s">
        <v>107</v>
      </c>
      <c r="B15" s="9" t="s">
        <v>325</v>
      </c>
      <c r="C15" s="9" t="s">
        <v>326</v>
      </c>
      <c r="D15" s="9" t="s">
        <v>327</v>
      </c>
      <c r="E15" s="9" t="s">
        <v>389</v>
      </c>
      <c r="F15" s="9" t="s">
        <v>25</v>
      </c>
      <c r="G15" s="22" t="s">
        <v>15</v>
      </c>
      <c r="H15" s="22" t="s">
        <v>16</v>
      </c>
      <c r="I15" s="22" t="s">
        <v>126</v>
      </c>
      <c r="J15" s="10"/>
      <c r="K15" s="49" t="str">
        <f>"50,0"</f>
        <v>50,0</v>
      </c>
      <c r="L15" s="10" t="str">
        <f>"38,3525"</f>
        <v>38,3525</v>
      </c>
      <c r="M15" s="9"/>
    </row>
    <row r="16" spans="1:13" s="3" customFormat="1">
      <c r="A16" s="12" t="s">
        <v>109</v>
      </c>
      <c r="B16" s="11" t="s">
        <v>328</v>
      </c>
      <c r="C16" s="11" t="s">
        <v>329</v>
      </c>
      <c r="D16" s="11" t="s">
        <v>151</v>
      </c>
      <c r="E16" s="11" t="s">
        <v>389</v>
      </c>
      <c r="F16" s="11" t="s">
        <v>13</v>
      </c>
      <c r="G16" s="23" t="s">
        <v>15</v>
      </c>
      <c r="H16" s="23" t="s">
        <v>125</v>
      </c>
      <c r="I16" s="26" t="s">
        <v>126</v>
      </c>
      <c r="J16" s="12"/>
      <c r="K16" s="50" t="str">
        <f>"47,5"</f>
        <v>47,5</v>
      </c>
      <c r="L16" s="12" t="str">
        <f>"35,7295"</f>
        <v>35,7295</v>
      </c>
      <c r="M16" s="11"/>
    </row>
    <row r="17" spans="1:13" s="3" customFormat="1">
      <c r="A17" s="14" t="s">
        <v>167</v>
      </c>
      <c r="B17" s="13" t="s">
        <v>156</v>
      </c>
      <c r="C17" s="13" t="s">
        <v>157</v>
      </c>
      <c r="D17" s="13" t="s">
        <v>158</v>
      </c>
      <c r="E17" s="13" t="s">
        <v>389</v>
      </c>
      <c r="F17" s="13" t="s">
        <v>25</v>
      </c>
      <c r="G17" s="24" t="s">
        <v>322</v>
      </c>
      <c r="H17" s="24" t="s">
        <v>14</v>
      </c>
      <c r="I17" s="24" t="s">
        <v>15</v>
      </c>
      <c r="J17" s="14"/>
      <c r="K17" s="51" t="str">
        <f>"42,5"</f>
        <v>42,5</v>
      </c>
      <c r="L17" s="14" t="str">
        <f>"33,1840"</f>
        <v>33,1840</v>
      </c>
      <c r="M17" s="13" t="s">
        <v>159</v>
      </c>
    </row>
    <row r="18" spans="1:13" s="3" customFormat="1">
      <c r="A18" s="5"/>
      <c r="B18" s="5" t="s">
        <v>108</v>
      </c>
      <c r="C18" s="5"/>
      <c r="D18" s="5"/>
      <c r="E18" s="5"/>
      <c r="F18" s="5"/>
      <c r="G18" s="6"/>
      <c r="H18" s="6"/>
      <c r="I18" s="6"/>
      <c r="J18" s="6"/>
      <c r="K18" s="47"/>
      <c r="L18" s="6"/>
      <c r="M18" s="5"/>
    </row>
    <row r="19" spans="1:13" s="3" customFormat="1" ht="16">
      <c r="A19" s="54" t="s">
        <v>131</v>
      </c>
      <c r="B19" s="54"/>
      <c r="C19" s="55"/>
      <c r="D19" s="55"/>
      <c r="E19" s="55"/>
      <c r="F19" s="55"/>
      <c r="G19" s="55"/>
      <c r="H19" s="55"/>
      <c r="I19" s="55"/>
      <c r="J19" s="55"/>
      <c r="K19" s="47"/>
      <c r="L19" s="6"/>
      <c r="M19" s="5"/>
    </row>
    <row r="20" spans="1:13" s="3" customFormat="1">
      <c r="A20" s="10" t="s">
        <v>107</v>
      </c>
      <c r="B20" s="9" t="s">
        <v>160</v>
      </c>
      <c r="C20" s="9" t="s">
        <v>375</v>
      </c>
      <c r="D20" s="9" t="s">
        <v>162</v>
      </c>
      <c r="E20" s="9" t="s">
        <v>394</v>
      </c>
      <c r="F20" s="9" t="s">
        <v>25</v>
      </c>
      <c r="G20" s="27" t="s">
        <v>116</v>
      </c>
      <c r="H20" s="22" t="s">
        <v>116</v>
      </c>
      <c r="I20" s="22" t="s">
        <v>117</v>
      </c>
      <c r="J20" s="10"/>
      <c r="K20" s="49" t="str">
        <f>"60,0"</f>
        <v>60,0</v>
      </c>
      <c r="L20" s="10" t="str">
        <f>"41,8980"</f>
        <v>41,8980</v>
      </c>
      <c r="M20" s="9" t="s">
        <v>163</v>
      </c>
    </row>
    <row r="21" spans="1:13" s="3" customFormat="1">
      <c r="A21" s="14" t="s">
        <v>107</v>
      </c>
      <c r="B21" s="13" t="s">
        <v>177</v>
      </c>
      <c r="C21" s="13" t="s">
        <v>178</v>
      </c>
      <c r="D21" s="13" t="s">
        <v>138</v>
      </c>
      <c r="E21" s="13" t="s">
        <v>389</v>
      </c>
      <c r="F21" s="13" t="s">
        <v>25</v>
      </c>
      <c r="G21" s="25"/>
      <c r="H21" s="24" t="s">
        <v>117</v>
      </c>
      <c r="I21" s="25" t="s">
        <v>118</v>
      </c>
      <c r="J21" s="14"/>
      <c r="K21" s="51" t="str">
        <f>"60,0"</f>
        <v>60,0</v>
      </c>
      <c r="L21" s="14" t="str">
        <f>"43,1820"</f>
        <v>43,1820</v>
      </c>
      <c r="M21" s="13"/>
    </row>
    <row r="22" spans="1:13" s="3" customFormat="1">
      <c r="A22" s="5"/>
      <c r="B22" s="5" t="s">
        <v>108</v>
      </c>
      <c r="C22" s="5"/>
      <c r="D22" s="5"/>
      <c r="E22" s="5"/>
      <c r="F22" s="5"/>
      <c r="G22" s="6"/>
      <c r="H22" s="6"/>
      <c r="I22" s="6"/>
      <c r="J22" s="6"/>
      <c r="K22" s="47"/>
      <c r="L22" s="6"/>
      <c r="M22" s="5"/>
    </row>
    <row r="23" spans="1:13" s="3" customFormat="1" ht="16">
      <c r="A23" s="54" t="s">
        <v>32</v>
      </c>
      <c r="B23" s="54"/>
      <c r="C23" s="55"/>
      <c r="D23" s="55"/>
      <c r="E23" s="55"/>
      <c r="F23" s="55"/>
      <c r="G23" s="55"/>
      <c r="H23" s="55"/>
      <c r="I23" s="55"/>
      <c r="J23" s="55"/>
      <c r="K23" s="47"/>
      <c r="L23" s="6"/>
      <c r="M23" s="5"/>
    </row>
    <row r="24" spans="1:13" s="3" customFormat="1">
      <c r="A24" s="10" t="s">
        <v>257</v>
      </c>
      <c r="B24" s="9" t="s">
        <v>330</v>
      </c>
      <c r="C24" s="9" t="s">
        <v>376</v>
      </c>
      <c r="D24" s="9" t="s">
        <v>331</v>
      </c>
      <c r="E24" s="9" t="s">
        <v>394</v>
      </c>
      <c r="F24" s="9" t="s">
        <v>25</v>
      </c>
      <c r="G24" s="27" t="s">
        <v>14</v>
      </c>
      <c r="H24" s="27" t="s">
        <v>14</v>
      </c>
      <c r="I24" s="27" t="s">
        <v>14</v>
      </c>
      <c r="J24" s="10"/>
      <c r="K24" s="49">
        <v>0</v>
      </c>
      <c r="L24" s="10" t="str">
        <f>"0,0000"</f>
        <v>0,0000</v>
      </c>
      <c r="M24" s="9"/>
    </row>
    <row r="25" spans="1:13" s="3" customFormat="1">
      <c r="A25" s="12" t="s">
        <v>257</v>
      </c>
      <c r="B25" s="11" t="s">
        <v>332</v>
      </c>
      <c r="C25" s="11" t="s">
        <v>377</v>
      </c>
      <c r="D25" s="11" t="s">
        <v>333</v>
      </c>
      <c r="E25" s="11" t="s">
        <v>394</v>
      </c>
      <c r="F25" s="11" t="s">
        <v>25</v>
      </c>
      <c r="G25" s="26" t="s">
        <v>14</v>
      </c>
      <c r="H25" s="26" t="s">
        <v>14</v>
      </c>
      <c r="I25" s="26" t="s">
        <v>14</v>
      </c>
      <c r="J25" s="12"/>
      <c r="K25" s="50">
        <v>0</v>
      </c>
      <c r="L25" s="12" t="str">
        <f>"0,0000"</f>
        <v>0,0000</v>
      </c>
      <c r="M25" s="11" t="s">
        <v>334</v>
      </c>
    </row>
    <row r="26" spans="1:13" s="3" customFormat="1">
      <c r="A26" s="12" t="s">
        <v>107</v>
      </c>
      <c r="B26" s="11" t="s">
        <v>335</v>
      </c>
      <c r="C26" s="11" t="s">
        <v>378</v>
      </c>
      <c r="D26" s="11" t="s">
        <v>336</v>
      </c>
      <c r="E26" s="11" t="s">
        <v>395</v>
      </c>
      <c r="F26" s="11" t="s">
        <v>337</v>
      </c>
      <c r="G26" s="23" t="s">
        <v>116</v>
      </c>
      <c r="H26" s="23" t="s">
        <v>117</v>
      </c>
      <c r="I26" s="23" t="s">
        <v>118</v>
      </c>
      <c r="J26" s="12"/>
      <c r="K26" s="50" t="str">
        <f>"62,5"</f>
        <v>62,5</v>
      </c>
      <c r="L26" s="12" t="str">
        <f>"41,1125"</f>
        <v>41,1125</v>
      </c>
      <c r="M26" s="11"/>
    </row>
    <row r="27" spans="1:13" s="3" customFormat="1">
      <c r="A27" s="12" t="s">
        <v>107</v>
      </c>
      <c r="B27" s="11" t="s">
        <v>33</v>
      </c>
      <c r="C27" s="11" t="s">
        <v>34</v>
      </c>
      <c r="D27" s="11" t="s">
        <v>35</v>
      </c>
      <c r="E27" s="11" t="s">
        <v>389</v>
      </c>
      <c r="F27" s="11" t="s">
        <v>25</v>
      </c>
      <c r="G27" s="23" t="s">
        <v>126</v>
      </c>
      <c r="H27" s="23" t="s">
        <v>283</v>
      </c>
      <c r="I27" s="23" t="s">
        <v>135</v>
      </c>
      <c r="J27" s="12"/>
      <c r="K27" s="50" t="str">
        <f>"65,0"</f>
        <v>65,0</v>
      </c>
      <c r="L27" s="12" t="str">
        <f>"42,5100"</f>
        <v>42,5100</v>
      </c>
      <c r="M27" s="11" t="s">
        <v>355</v>
      </c>
    </row>
    <row r="28" spans="1:13" s="3" customFormat="1">
      <c r="A28" s="12" t="s">
        <v>109</v>
      </c>
      <c r="B28" s="11" t="s">
        <v>335</v>
      </c>
      <c r="C28" s="11" t="s">
        <v>338</v>
      </c>
      <c r="D28" s="11" t="s">
        <v>336</v>
      </c>
      <c r="E28" s="11" t="s">
        <v>389</v>
      </c>
      <c r="F28" s="11" t="s">
        <v>337</v>
      </c>
      <c r="G28" s="23" t="s">
        <v>116</v>
      </c>
      <c r="H28" s="23" t="s">
        <v>117</v>
      </c>
      <c r="I28" s="23" t="s">
        <v>118</v>
      </c>
      <c r="J28" s="12"/>
      <c r="K28" s="50" t="str">
        <f>"62,5"</f>
        <v>62,5</v>
      </c>
      <c r="L28" s="12" t="str">
        <f>"41,1125"</f>
        <v>41,1125</v>
      </c>
      <c r="M28" s="11"/>
    </row>
    <row r="29" spans="1:13" s="3" customFormat="1">
      <c r="A29" s="12" t="s">
        <v>167</v>
      </c>
      <c r="B29" s="11" t="s">
        <v>185</v>
      </c>
      <c r="C29" s="11" t="s">
        <v>202</v>
      </c>
      <c r="D29" s="11" t="s">
        <v>339</v>
      </c>
      <c r="E29" s="11" t="s">
        <v>389</v>
      </c>
      <c r="F29" s="11" t="s">
        <v>25</v>
      </c>
      <c r="G29" s="23" t="s">
        <v>126</v>
      </c>
      <c r="H29" s="23" t="s">
        <v>283</v>
      </c>
      <c r="I29" s="26" t="s">
        <v>118</v>
      </c>
      <c r="J29" s="12"/>
      <c r="K29" s="50" t="str">
        <f>"57,5"</f>
        <v>57,5</v>
      </c>
      <c r="L29" s="12" t="str">
        <f>"38,3022"</f>
        <v>38,3022</v>
      </c>
      <c r="M29" s="11" t="s">
        <v>355</v>
      </c>
    </row>
    <row r="30" spans="1:13" s="3" customFormat="1">
      <c r="A30" s="14" t="s">
        <v>171</v>
      </c>
      <c r="B30" s="13" t="s">
        <v>303</v>
      </c>
      <c r="C30" s="13" t="s">
        <v>304</v>
      </c>
      <c r="D30" s="13" t="s">
        <v>200</v>
      </c>
      <c r="E30" s="13" t="s">
        <v>389</v>
      </c>
      <c r="F30" s="13" t="s">
        <v>25</v>
      </c>
      <c r="G30" s="24" t="s">
        <v>126</v>
      </c>
      <c r="H30" s="25" t="s">
        <v>116</v>
      </c>
      <c r="I30" s="25" t="s">
        <v>116</v>
      </c>
      <c r="J30" s="14"/>
      <c r="K30" s="51" t="str">
        <f>"50,0"</f>
        <v>50,0</v>
      </c>
      <c r="L30" s="14" t="str">
        <f>"32,3825"</f>
        <v>32,3825</v>
      </c>
      <c r="M30" s="13" t="s">
        <v>308</v>
      </c>
    </row>
    <row r="31" spans="1:13" s="3" customFormat="1">
      <c r="A31" s="5"/>
      <c r="B31" s="5" t="s">
        <v>108</v>
      </c>
      <c r="C31" s="5"/>
      <c r="D31" s="5"/>
      <c r="E31" s="5"/>
      <c r="F31" s="5"/>
      <c r="G31" s="6"/>
      <c r="H31" s="6"/>
      <c r="I31" s="6"/>
      <c r="J31" s="6"/>
      <c r="K31" s="47"/>
      <c r="L31" s="6"/>
      <c r="M31" s="5"/>
    </row>
    <row r="32" spans="1:13" s="3" customFormat="1" ht="16">
      <c r="A32" s="54" t="s">
        <v>56</v>
      </c>
      <c r="B32" s="54"/>
      <c r="C32" s="55"/>
      <c r="D32" s="55"/>
      <c r="E32" s="55"/>
      <c r="F32" s="55"/>
      <c r="G32" s="55"/>
      <c r="H32" s="55"/>
      <c r="I32" s="55"/>
      <c r="J32" s="55"/>
      <c r="K32" s="47"/>
      <c r="L32" s="6"/>
      <c r="M32" s="5"/>
    </row>
    <row r="33" spans="1:13" s="3" customFormat="1">
      <c r="A33" s="10" t="s">
        <v>107</v>
      </c>
      <c r="B33" s="9" t="s">
        <v>340</v>
      </c>
      <c r="C33" s="9" t="s">
        <v>341</v>
      </c>
      <c r="D33" s="9" t="s">
        <v>342</v>
      </c>
      <c r="E33" s="9" t="s">
        <v>389</v>
      </c>
      <c r="F33" s="9" t="s">
        <v>25</v>
      </c>
      <c r="G33" s="22" t="s">
        <v>117</v>
      </c>
      <c r="H33" s="22" t="s">
        <v>135</v>
      </c>
      <c r="I33" s="27" t="s">
        <v>26</v>
      </c>
      <c r="J33" s="10"/>
      <c r="K33" s="49" t="str">
        <f>"65,0"</f>
        <v>65,0</v>
      </c>
      <c r="L33" s="10" t="str">
        <f>"39,9457"</f>
        <v>39,9457</v>
      </c>
      <c r="M33" s="9"/>
    </row>
    <row r="34" spans="1:13" s="3" customFormat="1">
      <c r="A34" s="14" t="s">
        <v>109</v>
      </c>
      <c r="B34" s="13" t="s">
        <v>343</v>
      </c>
      <c r="C34" s="13" t="s">
        <v>344</v>
      </c>
      <c r="D34" s="13" t="s">
        <v>345</v>
      </c>
      <c r="E34" s="13" t="s">
        <v>389</v>
      </c>
      <c r="F34" s="13" t="s">
        <v>25</v>
      </c>
      <c r="G34" s="24" t="s">
        <v>116</v>
      </c>
      <c r="H34" s="24" t="s">
        <v>283</v>
      </c>
      <c r="I34" s="24" t="s">
        <v>117</v>
      </c>
      <c r="J34" s="14"/>
      <c r="K34" s="51" t="str">
        <f>"60,0"</f>
        <v>60,0</v>
      </c>
      <c r="L34" s="14" t="str">
        <f>"37,1820"</f>
        <v>37,1820</v>
      </c>
      <c r="M34" s="13" t="s">
        <v>380</v>
      </c>
    </row>
    <row r="35" spans="1:13" s="3" customFormat="1">
      <c r="A35" s="5"/>
      <c r="B35" s="5" t="s">
        <v>108</v>
      </c>
      <c r="C35" s="5"/>
      <c r="D35" s="5"/>
      <c r="E35" s="5"/>
      <c r="F35" s="5"/>
      <c r="G35" s="6"/>
      <c r="H35" s="6"/>
      <c r="I35" s="6"/>
      <c r="J35" s="6"/>
      <c r="K35" s="47"/>
      <c r="L35" s="6"/>
      <c r="M35" s="5"/>
    </row>
    <row r="36" spans="1:13" s="3" customFormat="1" ht="16">
      <c r="A36" s="54" t="s">
        <v>80</v>
      </c>
      <c r="B36" s="54"/>
      <c r="C36" s="55"/>
      <c r="D36" s="55"/>
      <c r="E36" s="55"/>
      <c r="F36" s="55"/>
      <c r="G36" s="55"/>
      <c r="H36" s="55"/>
      <c r="I36" s="55"/>
      <c r="J36" s="55"/>
      <c r="K36" s="47"/>
      <c r="L36" s="6"/>
      <c r="M36" s="5"/>
    </row>
    <row r="37" spans="1:13" s="3" customFormat="1">
      <c r="A37" s="10" t="s">
        <v>107</v>
      </c>
      <c r="B37" s="9" t="s">
        <v>216</v>
      </c>
      <c r="C37" s="9" t="s">
        <v>379</v>
      </c>
      <c r="D37" s="9" t="s">
        <v>218</v>
      </c>
      <c r="E37" s="9" t="s">
        <v>394</v>
      </c>
      <c r="F37" s="9" t="s">
        <v>25</v>
      </c>
      <c r="G37" s="22" t="s">
        <v>14</v>
      </c>
      <c r="H37" s="22" t="s">
        <v>117</v>
      </c>
      <c r="I37" s="27" t="s">
        <v>122</v>
      </c>
      <c r="J37" s="10"/>
      <c r="K37" s="49" t="str">
        <f>"60,0"</f>
        <v>60,0</v>
      </c>
      <c r="L37" s="10" t="str">
        <f>"35,1990"</f>
        <v>35,1990</v>
      </c>
      <c r="M37" s="9" t="s">
        <v>355</v>
      </c>
    </row>
    <row r="38" spans="1:13" s="3" customFormat="1">
      <c r="A38" s="12" t="s">
        <v>107</v>
      </c>
      <c r="B38" s="11" t="s">
        <v>346</v>
      </c>
      <c r="C38" s="11" t="s">
        <v>347</v>
      </c>
      <c r="D38" s="11" t="s">
        <v>348</v>
      </c>
      <c r="E38" s="11" t="s">
        <v>389</v>
      </c>
      <c r="F38" s="11" t="s">
        <v>25</v>
      </c>
      <c r="G38" s="26" t="s">
        <v>26</v>
      </c>
      <c r="H38" s="23" t="s">
        <v>26</v>
      </c>
      <c r="I38" s="23" t="s">
        <v>27</v>
      </c>
      <c r="J38" s="12"/>
      <c r="K38" s="50" t="str">
        <f>"75,0"</f>
        <v>75,0</v>
      </c>
      <c r="L38" s="12" t="str">
        <f>"43,7944"</f>
        <v>43,7944</v>
      </c>
      <c r="M38" s="11" t="s">
        <v>355</v>
      </c>
    </row>
    <row r="39" spans="1:13" s="3" customFormat="1">
      <c r="A39" s="12" t="s">
        <v>109</v>
      </c>
      <c r="B39" s="11" t="s">
        <v>349</v>
      </c>
      <c r="C39" s="11" t="s">
        <v>350</v>
      </c>
      <c r="D39" s="11" t="s">
        <v>351</v>
      </c>
      <c r="E39" s="11" t="s">
        <v>389</v>
      </c>
      <c r="F39" s="11" t="s">
        <v>25</v>
      </c>
      <c r="G39" s="23" t="s">
        <v>135</v>
      </c>
      <c r="H39" s="23" t="s">
        <v>26</v>
      </c>
      <c r="I39" s="26" t="s">
        <v>27</v>
      </c>
      <c r="J39" s="12"/>
      <c r="K39" s="50" t="str">
        <f>"70,0"</f>
        <v>70,0</v>
      </c>
      <c r="L39" s="12" t="str">
        <f>"41,3980"</f>
        <v>41,3980</v>
      </c>
      <c r="M39" s="11"/>
    </row>
    <row r="40" spans="1:13" s="3" customFormat="1">
      <c r="A40" s="14" t="s">
        <v>167</v>
      </c>
      <c r="B40" s="13" t="s">
        <v>212</v>
      </c>
      <c r="C40" s="13" t="s">
        <v>224</v>
      </c>
      <c r="D40" s="13" t="s">
        <v>214</v>
      </c>
      <c r="E40" s="13" t="s">
        <v>389</v>
      </c>
      <c r="F40" s="13" t="s">
        <v>25</v>
      </c>
      <c r="G40" s="24" t="s">
        <v>126</v>
      </c>
      <c r="H40" s="24" t="s">
        <v>117</v>
      </c>
      <c r="I40" s="25" t="s">
        <v>26</v>
      </c>
      <c r="J40" s="14"/>
      <c r="K40" s="51" t="str">
        <f>"60,0"</f>
        <v>60,0</v>
      </c>
      <c r="L40" s="14" t="str">
        <f>"35,5710"</f>
        <v>35,5710</v>
      </c>
      <c r="M40" s="13" t="s">
        <v>355</v>
      </c>
    </row>
    <row r="41" spans="1:13" s="3" customFormat="1">
      <c r="A41" s="5"/>
      <c r="B41" s="5" t="s">
        <v>108</v>
      </c>
      <c r="C41" s="5"/>
      <c r="D41" s="5"/>
      <c r="E41" s="5"/>
      <c r="F41" s="5"/>
      <c r="G41" s="6"/>
      <c r="H41" s="6"/>
      <c r="I41" s="6"/>
      <c r="J41" s="6"/>
      <c r="K41" s="47"/>
      <c r="L41" s="6"/>
      <c r="M41" s="5"/>
    </row>
    <row r="42" spans="1:13" s="3" customFormat="1">
      <c r="A42" s="5"/>
      <c r="B42" s="5" t="s">
        <v>108</v>
      </c>
      <c r="C42" s="5"/>
      <c r="D42" s="5"/>
      <c r="E42" s="5"/>
      <c r="F42" s="5"/>
      <c r="G42" s="6"/>
      <c r="H42" s="6"/>
      <c r="I42" s="6"/>
      <c r="J42" s="6"/>
      <c r="K42" s="47"/>
      <c r="L42" s="6"/>
      <c r="M42" s="5"/>
    </row>
    <row r="43" spans="1:13" s="3" customFormat="1">
      <c r="A43" s="5"/>
      <c r="B43" s="5" t="s">
        <v>108</v>
      </c>
      <c r="G43" s="6"/>
      <c r="H43" s="6"/>
      <c r="I43" s="6"/>
      <c r="J43" s="6"/>
      <c r="K43" s="47"/>
      <c r="L43" s="6"/>
      <c r="M43" s="5"/>
    </row>
    <row r="44" spans="1:13" s="3" customFormat="1" ht="18">
      <c r="A44" s="5"/>
      <c r="B44" s="15" t="s">
        <v>89</v>
      </c>
      <c r="C44" s="15"/>
      <c r="D44" s="5"/>
      <c r="E44" s="5"/>
      <c r="G44" s="6"/>
      <c r="H44" s="6"/>
      <c r="I44" s="6"/>
      <c r="J44" s="6"/>
      <c r="K44" s="47"/>
      <c r="L44" s="6"/>
      <c r="M44" s="5"/>
    </row>
    <row r="45" spans="1:13" s="3" customFormat="1" ht="16">
      <c r="A45" s="5"/>
      <c r="B45" s="16" t="s">
        <v>98</v>
      </c>
      <c r="C45" s="16"/>
      <c r="D45" s="5"/>
      <c r="E45" s="5"/>
      <c r="G45" s="6"/>
      <c r="H45" s="6"/>
      <c r="I45" s="6"/>
      <c r="J45" s="6"/>
      <c r="K45" s="47"/>
      <c r="L45" s="6"/>
      <c r="M45" s="5"/>
    </row>
    <row r="46" spans="1:13" s="3" customFormat="1" ht="14">
      <c r="A46" s="5"/>
      <c r="B46" s="17"/>
      <c r="C46" s="18" t="s">
        <v>91</v>
      </c>
      <c r="D46" s="5"/>
      <c r="E46" s="5"/>
      <c r="G46" s="6"/>
      <c r="H46" s="6"/>
      <c r="I46" s="6"/>
      <c r="J46" s="6"/>
      <c r="K46" s="47"/>
      <c r="L46" s="6"/>
      <c r="M46" s="5"/>
    </row>
    <row r="47" spans="1:13" s="3" customFormat="1" ht="14">
      <c r="A47" s="5"/>
      <c r="B47" s="19" t="s">
        <v>92</v>
      </c>
      <c r="C47" s="19" t="s">
        <v>93</v>
      </c>
      <c r="D47" s="19" t="s">
        <v>356</v>
      </c>
      <c r="E47" s="19" t="s">
        <v>261</v>
      </c>
      <c r="F47" s="19" t="s">
        <v>95</v>
      </c>
      <c r="G47" s="6"/>
      <c r="H47" s="6"/>
      <c r="I47" s="6"/>
      <c r="J47" s="6"/>
      <c r="K47" s="47"/>
      <c r="L47" s="6"/>
      <c r="M47" s="5"/>
    </row>
    <row r="48" spans="1:13" s="3" customFormat="1">
      <c r="A48" s="5"/>
      <c r="B48" s="5" t="s">
        <v>346</v>
      </c>
      <c r="C48" s="5" t="s">
        <v>91</v>
      </c>
      <c r="D48" s="6" t="s">
        <v>105</v>
      </c>
      <c r="E48" s="6" t="s">
        <v>27</v>
      </c>
      <c r="F48" s="6" t="s">
        <v>352</v>
      </c>
      <c r="G48" s="6"/>
      <c r="H48" s="6"/>
      <c r="I48" s="6"/>
      <c r="J48" s="6"/>
      <c r="K48" s="47"/>
      <c r="L48" s="6"/>
      <c r="M48" s="5"/>
    </row>
    <row r="49" spans="1:13" s="3" customFormat="1">
      <c r="A49" s="5"/>
      <c r="B49" s="5" t="s">
        <v>177</v>
      </c>
      <c r="C49" s="5" t="s">
        <v>91</v>
      </c>
      <c r="D49" s="6" t="s">
        <v>271</v>
      </c>
      <c r="E49" s="6" t="s">
        <v>117</v>
      </c>
      <c r="F49" s="6" t="s">
        <v>353</v>
      </c>
      <c r="G49" s="6"/>
      <c r="H49" s="6"/>
      <c r="I49" s="6"/>
      <c r="J49" s="6"/>
      <c r="K49" s="47"/>
      <c r="L49" s="6"/>
      <c r="M49" s="5"/>
    </row>
    <row r="50" spans="1:13">
      <c r="B50" s="5" t="s">
        <v>33</v>
      </c>
      <c r="C50" s="5" t="s">
        <v>91</v>
      </c>
      <c r="D50" s="6" t="s">
        <v>99</v>
      </c>
      <c r="E50" s="6" t="s">
        <v>135</v>
      </c>
      <c r="F50" s="6" t="s">
        <v>354</v>
      </c>
    </row>
  </sheetData>
  <mergeCells count="19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M3:M4"/>
    <mergeCell ref="A23:J23"/>
    <mergeCell ref="A32:J32"/>
    <mergeCell ref="A36:J36"/>
    <mergeCell ref="L3:L4"/>
    <mergeCell ref="A5:J5"/>
    <mergeCell ref="A8:J8"/>
    <mergeCell ref="A11:J11"/>
    <mergeCell ref="A14:J14"/>
    <mergeCell ref="A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IPL Силовое двоеборье </vt:lpstr>
      <vt:lpstr>IPL Жим лежа без экипировки </vt:lpstr>
      <vt:lpstr>IPL Тяга без экипировки</vt:lpstr>
      <vt:lpstr>СПР Строгий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2022-05-17T21:26:00Z</dcterms:modified>
</cp:coreProperties>
</file>