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вгуст/"/>
    </mc:Choice>
  </mc:AlternateContent>
  <xr:revisionPtr revIDLastSave="0" documentId="13_ncr:1_{04199D11-B6FC-3F40-B5BF-5A6C7A2FAC25}" xr6:coauthVersionLast="45" xr6:coauthVersionMax="45" xr10:uidLastSave="{00000000-0000-0000-0000-000000000000}"/>
  <bookViews>
    <workbookView xWindow="480" yWindow="460" windowWidth="28320" windowHeight="16100" firstSheet="5" activeTab="10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3" r:id="rId3"/>
    <sheet name="IPL Жим без экипировки ДК" sheetId="10" r:id="rId4"/>
    <sheet name="IPL Жим без экипировки" sheetId="9" r:id="rId5"/>
    <sheet name="WRPF Военный жим ДК" sheetId="28" r:id="rId6"/>
    <sheet name="IPL Тяга без экипировки ДК" sheetId="12" r:id="rId7"/>
    <sheet name="IPL Тяга без экипировки" sheetId="11" r:id="rId8"/>
    <sheet name="СПР Пауэрспорт ДК" sheetId="18" r:id="rId9"/>
    <sheet name="СПР Подъем на бицепс ДК" sheetId="16" r:id="rId10"/>
    <sheet name="СПР Подъем на бицепс" sheetId="15" r:id="rId11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28" l="1"/>
  <c r="K11" i="28"/>
  <c r="L8" i="28"/>
  <c r="K8" i="28"/>
  <c r="L7" i="28"/>
  <c r="K7" i="28"/>
  <c r="L6" i="28"/>
  <c r="K6" i="28"/>
  <c r="P9" i="18"/>
  <c r="O9" i="18"/>
  <c r="P6" i="18"/>
  <c r="O6" i="18"/>
  <c r="L19" i="16"/>
  <c r="K19" i="16"/>
  <c r="L16" i="16"/>
  <c r="K16" i="16"/>
  <c r="L15" i="16"/>
  <c r="K15" i="16"/>
  <c r="L12" i="16"/>
  <c r="K12" i="16"/>
  <c r="L9" i="16"/>
  <c r="K9" i="16"/>
  <c r="L6" i="16"/>
  <c r="K6" i="16"/>
  <c r="L13" i="15"/>
  <c r="K13" i="15"/>
  <c r="L10" i="15"/>
  <c r="K10" i="15"/>
  <c r="L7" i="15"/>
  <c r="K7" i="15"/>
  <c r="L6" i="15"/>
  <c r="K6" i="15"/>
  <c r="P6" i="13"/>
  <c r="L9" i="12"/>
  <c r="K9" i="12"/>
  <c r="L6" i="12"/>
  <c r="K6" i="12"/>
  <c r="L27" i="11"/>
  <c r="L24" i="11"/>
  <c r="K24" i="11"/>
  <c r="L21" i="11"/>
  <c r="K21" i="11"/>
  <c r="L20" i="11"/>
  <c r="L19" i="11"/>
  <c r="K19" i="11"/>
  <c r="L16" i="11"/>
  <c r="K16" i="11"/>
  <c r="L15" i="11"/>
  <c r="K15" i="11"/>
  <c r="L12" i="11"/>
  <c r="K12" i="11"/>
  <c r="L9" i="11"/>
  <c r="K9" i="11"/>
  <c r="L6" i="11"/>
  <c r="K6" i="11"/>
  <c r="L39" i="10"/>
  <c r="K39" i="10"/>
  <c r="L36" i="10"/>
  <c r="K36" i="10"/>
  <c r="L35" i="10"/>
  <c r="K35" i="10"/>
  <c r="L34" i="10"/>
  <c r="K34" i="10"/>
  <c r="L31" i="10"/>
  <c r="K31" i="10"/>
  <c r="L30" i="10"/>
  <c r="K30" i="10"/>
  <c r="L29" i="10"/>
  <c r="K29" i="10"/>
  <c r="L28" i="10"/>
  <c r="K28" i="10"/>
  <c r="L25" i="10"/>
  <c r="K25" i="10"/>
  <c r="L24" i="10"/>
  <c r="K24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29" i="9"/>
  <c r="K29" i="9"/>
  <c r="L26" i="9"/>
  <c r="K26" i="9"/>
  <c r="L23" i="9"/>
  <c r="K23" i="9"/>
  <c r="L22" i="9"/>
  <c r="K22" i="9"/>
  <c r="L21" i="9"/>
  <c r="K21" i="9"/>
  <c r="L20" i="9"/>
  <c r="K20" i="9"/>
  <c r="L17" i="9"/>
  <c r="K17" i="9"/>
  <c r="L16" i="9"/>
  <c r="K16" i="9"/>
  <c r="L13" i="9"/>
  <c r="K13" i="9"/>
  <c r="L12" i="9"/>
  <c r="K12" i="9"/>
  <c r="L9" i="9"/>
  <c r="K9" i="9"/>
  <c r="L6" i="9"/>
  <c r="K6" i="9"/>
  <c r="T24" i="6"/>
  <c r="S24" i="6"/>
  <c r="T23" i="6"/>
  <c r="S23" i="6"/>
  <c r="T22" i="6"/>
  <c r="S22" i="6"/>
  <c r="T19" i="6"/>
  <c r="S19" i="6"/>
  <c r="T16" i="6"/>
  <c r="S16" i="6"/>
  <c r="T15" i="6"/>
  <c r="S15" i="6"/>
  <c r="T12" i="6"/>
  <c r="S12" i="6"/>
  <c r="T9" i="6"/>
  <c r="S9" i="6"/>
  <c r="T6" i="6"/>
  <c r="S6" i="6"/>
  <c r="T9" i="5"/>
  <c r="S9" i="5"/>
  <c r="T6" i="5"/>
</calcChain>
</file>

<file path=xl/sharedStrings.xml><?xml version="1.0" encoding="utf-8"?>
<sst xmlns="http://schemas.openxmlformats.org/spreadsheetml/2006/main" count="950" uniqueCount="343">
  <si>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</si>
  <si>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</si>
  <si>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</si>
  <si>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</si>
  <si>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</si>
  <si>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</si>
  <si>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</si>
  <si>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</si>
  <si>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</si>
  <si>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</si>
  <si>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</si>
  <si>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Белоусов Анатолий</t>
  </si>
  <si>
    <t>Юноши 15-19 (14.11.2004)/17</t>
  </si>
  <si>
    <t>70,80</t>
  </si>
  <si>
    <t xml:space="preserve">Канск/Красноярский край </t>
  </si>
  <si>
    <t>80,0</t>
  </si>
  <si>
    <t>90,0</t>
  </si>
  <si>
    <t>95,0</t>
  </si>
  <si>
    <t>120,0</t>
  </si>
  <si>
    <t>125,0</t>
  </si>
  <si>
    <t>130,0</t>
  </si>
  <si>
    <t>ВЕСОВАЯ КАТЕГОРИЯ   90</t>
  </si>
  <si>
    <t>Объедков Михаил</t>
  </si>
  <si>
    <t>Открытая (25.07.1997)/25</t>
  </si>
  <si>
    <t>89,80</t>
  </si>
  <si>
    <t>205,0</t>
  </si>
  <si>
    <t>215,0</t>
  </si>
  <si>
    <t>225,0</t>
  </si>
  <si>
    <t>135,0</t>
  </si>
  <si>
    <t>140,0</t>
  </si>
  <si>
    <t>145,0</t>
  </si>
  <si>
    <t>200,0</t>
  </si>
  <si>
    <t>210,0</t>
  </si>
  <si>
    <t>220,0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</si>
  <si>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</si>
  <si>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</si>
  <si>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</si>
  <si>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</si>
  <si>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</si>
  <si>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</si>
  <si>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</si>
  <si>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-</t>
  </si>
  <si>
    <t>1</t>
  </si>
  <si>
    <t>ВЕСОВАЯ КАТЕГОРИЯ   52</t>
  </si>
  <si>
    <t>Тыщенко Екатерина</t>
  </si>
  <si>
    <t>50,50</t>
  </si>
  <si>
    <t>77,5</t>
  </si>
  <si>
    <t>42,5</t>
  </si>
  <si>
    <t>45,0</t>
  </si>
  <si>
    <t>92,5</t>
  </si>
  <si>
    <t>ВЕСОВАЯ КАТЕГОРИЯ   56</t>
  </si>
  <si>
    <t>Тарских Олеся</t>
  </si>
  <si>
    <t>Открытая (27.09.1990)/31</t>
  </si>
  <si>
    <t>53,80</t>
  </si>
  <si>
    <t xml:space="preserve">Красноярск/Красноярский край </t>
  </si>
  <si>
    <t>82,5</t>
  </si>
  <si>
    <t>85,0</t>
  </si>
  <si>
    <t>87,5</t>
  </si>
  <si>
    <t>40,0</t>
  </si>
  <si>
    <t>112,5</t>
  </si>
  <si>
    <t>117,5</t>
  </si>
  <si>
    <t>ВЕСОВАЯ КАТЕГОРИЯ   60</t>
  </si>
  <si>
    <t>Неверли Наталья</t>
  </si>
  <si>
    <t>Открытая (22.02.1986)/36</t>
  </si>
  <si>
    <t>59,10</t>
  </si>
  <si>
    <t>65,0</t>
  </si>
  <si>
    <t>70,0</t>
  </si>
  <si>
    <t>37,5</t>
  </si>
  <si>
    <t>75,0</t>
  </si>
  <si>
    <t>ВЕСОВАЯ КАТЕГОРИЯ   67.5</t>
  </si>
  <si>
    <t>Девушки 15-19 (10.03.2005)/17</t>
  </si>
  <si>
    <t>64,60</t>
  </si>
  <si>
    <t>47,5</t>
  </si>
  <si>
    <t>Большакова Дарья</t>
  </si>
  <si>
    <t>Открытая (04.02.1998)/24</t>
  </si>
  <si>
    <t>66,90</t>
  </si>
  <si>
    <t>100,0</t>
  </si>
  <si>
    <t>105,0</t>
  </si>
  <si>
    <t>107,5</t>
  </si>
  <si>
    <t>60,0</t>
  </si>
  <si>
    <t>62,5</t>
  </si>
  <si>
    <t>122,5</t>
  </si>
  <si>
    <t>ВЕСОВАЯ КАТЕГОРИЯ   82.5</t>
  </si>
  <si>
    <t>Загарюк Егор</t>
  </si>
  <si>
    <t>Открытая (03.11.1995)/26</t>
  </si>
  <si>
    <t>76,00</t>
  </si>
  <si>
    <t>155,0</t>
  </si>
  <si>
    <t>165,0</t>
  </si>
  <si>
    <t>172,5</t>
  </si>
  <si>
    <t>110,0</t>
  </si>
  <si>
    <t>115,0</t>
  </si>
  <si>
    <t>185,0</t>
  </si>
  <si>
    <t>195,0</t>
  </si>
  <si>
    <t>Шурмин Евгений</t>
  </si>
  <si>
    <t>Открытая (21.10.1990)/31</t>
  </si>
  <si>
    <t>85,20</t>
  </si>
  <si>
    <t>170,0</t>
  </si>
  <si>
    <t>175,0</t>
  </si>
  <si>
    <t>142,5</t>
  </si>
  <si>
    <t>147,5</t>
  </si>
  <si>
    <t>150,0</t>
  </si>
  <si>
    <t>Савенков Иван</t>
  </si>
  <si>
    <t>Открытая (08.11.1994)/27</t>
  </si>
  <si>
    <t>86,90</t>
  </si>
  <si>
    <t>160,0</t>
  </si>
  <si>
    <t>197,5</t>
  </si>
  <si>
    <t>207,5</t>
  </si>
  <si>
    <t>Солдатенко Алексей</t>
  </si>
  <si>
    <t>88,60</t>
  </si>
  <si>
    <t>182,5</t>
  </si>
  <si>
    <t>132,5</t>
  </si>
  <si>
    <t>230,0</t>
  </si>
  <si>
    <t>2</t>
  </si>
  <si>
    <t>Самонова Юлия</t>
  </si>
  <si>
    <t>72,80</t>
  </si>
  <si>
    <t>50,0</t>
  </si>
  <si>
    <t>52,5</t>
  </si>
  <si>
    <t>55,0</t>
  </si>
  <si>
    <t>Костин Максим</t>
  </si>
  <si>
    <t>Открытая (16.10.1997)/24</t>
  </si>
  <si>
    <t>72,20</t>
  </si>
  <si>
    <t>Омельчук Игорь</t>
  </si>
  <si>
    <t>81,40</t>
  </si>
  <si>
    <t xml:space="preserve">Дивногорск/Красноярский край </t>
  </si>
  <si>
    <t>127,5</t>
  </si>
  <si>
    <t>Мотовилов Владимир</t>
  </si>
  <si>
    <t>77,70</t>
  </si>
  <si>
    <t>Шлыков Юрий</t>
  </si>
  <si>
    <t>Открытая (22.05.1983)/39</t>
  </si>
  <si>
    <t>87,10</t>
  </si>
  <si>
    <t xml:space="preserve">Саянск/Иркутская область </t>
  </si>
  <si>
    <t>152,5</t>
  </si>
  <si>
    <t>Илюшин Владимир</t>
  </si>
  <si>
    <t>87,70</t>
  </si>
  <si>
    <t>ВЕСОВАЯ КАТЕГОРИЯ   100</t>
  </si>
  <si>
    <t>Николаев Виталий</t>
  </si>
  <si>
    <t>Открытая (29.04.1982)/40</t>
  </si>
  <si>
    <t>99,60</t>
  </si>
  <si>
    <t>212,5</t>
  </si>
  <si>
    <t>222,5</t>
  </si>
  <si>
    <t>Архипенко Иван</t>
  </si>
  <si>
    <t>Открытая (10.07.1979)/43</t>
  </si>
  <si>
    <t>96,30</t>
  </si>
  <si>
    <t>ВЕСОВАЯ КАТЕГОРИЯ   110</t>
  </si>
  <si>
    <t>Алексеев Павел</t>
  </si>
  <si>
    <t>109,60</t>
  </si>
  <si>
    <t>ВЕСОВАЯ КАТЕГОРИЯ   125</t>
  </si>
  <si>
    <t>Журавлев Евгений</t>
  </si>
  <si>
    <t>Открытая (19.09.1991)/30</t>
  </si>
  <si>
    <t>121,70</t>
  </si>
  <si>
    <t xml:space="preserve">Результат </t>
  </si>
  <si>
    <t>100</t>
  </si>
  <si>
    <t>Результат</t>
  </si>
  <si>
    <t>ВЕСОВАЯ КАТЕГОРИЯ   44</t>
  </si>
  <si>
    <t>Кеслер Жанна</t>
  </si>
  <si>
    <t>43,20</t>
  </si>
  <si>
    <t>57,5</t>
  </si>
  <si>
    <t>Проскурдина Любовь</t>
  </si>
  <si>
    <t>Открытая (03.12.1983)/38</t>
  </si>
  <si>
    <t>56,00</t>
  </si>
  <si>
    <t>67,5</t>
  </si>
  <si>
    <t>Иванова Марина</t>
  </si>
  <si>
    <t>Открытая (04.07.1989)/33</t>
  </si>
  <si>
    <t>Крохалева Лидия</t>
  </si>
  <si>
    <t>Девушки 15-19 (29.03.2003)/19</t>
  </si>
  <si>
    <t>68,00</t>
  </si>
  <si>
    <t>Гурбанов Марк</t>
  </si>
  <si>
    <t>Открытая (19.07.1993)/29</t>
  </si>
  <si>
    <t>66,20</t>
  </si>
  <si>
    <t>Судницын Семен</t>
  </si>
  <si>
    <t>Открытая (24.09.1987)/34</t>
  </si>
  <si>
    <t>75,00</t>
  </si>
  <si>
    <t>Фокин Владимир</t>
  </si>
  <si>
    <t>81,90</t>
  </si>
  <si>
    <t>Открытая (20.12.2001)/20</t>
  </si>
  <si>
    <t>Фомин Иван</t>
  </si>
  <si>
    <t>Открытая (02.03.1995)/27</t>
  </si>
  <si>
    <t>86,60</t>
  </si>
  <si>
    <t>Понибрашин Андрей</t>
  </si>
  <si>
    <t>Открытая (08.01.1991)/31</t>
  </si>
  <si>
    <t>89,30</t>
  </si>
  <si>
    <t xml:space="preserve">Щукин Д. </t>
  </si>
  <si>
    <t>Байков Алексей</t>
  </si>
  <si>
    <t>83,60</t>
  </si>
  <si>
    <t>Пудченко Артем</t>
  </si>
  <si>
    <t>98,40</t>
  </si>
  <si>
    <t>Булдов Максим</t>
  </si>
  <si>
    <t>Открытая (07.06.1989)/33</t>
  </si>
  <si>
    <t>97,60</t>
  </si>
  <si>
    <t>162,5</t>
  </si>
  <si>
    <t>Полушин Александр</t>
  </si>
  <si>
    <t>98,00</t>
  </si>
  <si>
    <t>Малышкин Антон</t>
  </si>
  <si>
    <t>Юноши 15-19 (28.10.2004)/17</t>
  </si>
  <si>
    <t>112,60</t>
  </si>
  <si>
    <t>3</t>
  </si>
  <si>
    <t>Умнова Златослава</t>
  </si>
  <si>
    <t>Девушки 15-19 (04.08.2010)/12</t>
  </si>
  <si>
    <t>38,00</t>
  </si>
  <si>
    <t>Позднякова Светлана</t>
  </si>
  <si>
    <t>60,00</t>
  </si>
  <si>
    <t>97,5</t>
  </si>
  <si>
    <t xml:space="preserve">Николаев В. </t>
  </si>
  <si>
    <t>Стручкова Наталья</t>
  </si>
  <si>
    <t>84,60</t>
  </si>
  <si>
    <t>Науменко Роман</t>
  </si>
  <si>
    <t>Открытая (01.10.1990)/31</t>
  </si>
  <si>
    <t>290,0</t>
  </si>
  <si>
    <t>305,0</t>
  </si>
  <si>
    <t>315,0</t>
  </si>
  <si>
    <t>190,0</t>
  </si>
  <si>
    <t>265,0</t>
  </si>
  <si>
    <t>285,0</t>
  </si>
  <si>
    <t>300,0</t>
  </si>
  <si>
    <t>Южанин Эмин</t>
  </si>
  <si>
    <t>Открытая (05.04.1998)/24</t>
  </si>
  <si>
    <t>97,40</t>
  </si>
  <si>
    <t xml:space="preserve">Томск/Томская область </t>
  </si>
  <si>
    <t>262,5</t>
  </si>
  <si>
    <t>Кучеров Дмитрий</t>
  </si>
  <si>
    <t>Открытая (14.07.1994)/28</t>
  </si>
  <si>
    <t>108,60</t>
  </si>
  <si>
    <t>270,0</t>
  </si>
  <si>
    <t>295,0</t>
  </si>
  <si>
    <t>Черепанов Николай</t>
  </si>
  <si>
    <t>Открытая (18.09.1997)/24</t>
  </si>
  <si>
    <t>115,20</t>
  </si>
  <si>
    <t>400,0</t>
  </si>
  <si>
    <t>Борисов Леонид</t>
  </si>
  <si>
    <t>78,10</t>
  </si>
  <si>
    <t>Грибов Сергей</t>
  </si>
  <si>
    <t>Юноши 15-19 (19.01.2003)/19</t>
  </si>
  <si>
    <t>73,80</t>
  </si>
  <si>
    <t>102,5</t>
  </si>
  <si>
    <t>Куликов Максим</t>
  </si>
  <si>
    <t>Открытая (12.04.1990)/32</t>
  </si>
  <si>
    <t>74,90</t>
  </si>
  <si>
    <t>Гребенщиков Олег</t>
  </si>
  <si>
    <t>Открытая (05.02.1988)/34</t>
  </si>
  <si>
    <t>82,30</t>
  </si>
  <si>
    <t>Росляков Сергей</t>
  </si>
  <si>
    <t>Открытая (08.12.1986)/35</t>
  </si>
  <si>
    <t>89,60</t>
  </si>
  <si>
    <t>72,5</t>
  </si>
  <si>
    <t>27,5</t>
  </si>
  <si>
    <t>30,0</t>
  </si>
  <si>
    <t>35,0</t>
  </si>
  <si>
    <t>Май Андрей</t>
  </si>
  <si>
    <t>65,90</t>
  </si>
  <si>
    <t>Шевёлкин Никита</t>
  </si>
  <si>
    <t>72,70</t>
  </si>
  <si>
    <t xml:space="preserve">Дудинка/Красноярский край </t>
  </si>
  <si>
    <t>Анкудинов Сергей</t>
  </si>
  <si>
    <t>Открытая (14.04.1983)/39</t>
  </si>
  <si>
    <t>96,70</t>
  </si>
  <si>
    <t>Открытая (28.10.2004)/17</t>
  </si>
  <si>
    <t>32,5</t>
  </si>
  <si>
    <t>22,5</t>
  </si>
  <si>
    <t>25,0</t>
  </si>
  <si>
    <t>Рачек Пётр</t>
  </si>
  <si>
    <t>Открытая (19.08.1996)/25</t>
  </si>
  <si>
    <t>81,60</t>
  </si>
  <si>
    <t xml:space="preserve">Норильск/Красноярский край </t>
  </si>
  <si>
    <t>Балчугов Антон</t>
  </si>
  <si>
    <t>Открытая (19.04.1988)/34</t>
  </si>
  <si>
    <t>137,5</t>
  </si>
  <si>
    <t>Валута Олег</t>
  </si>
  <si>
    <t>Открытая (25.09.1988)/33</t>
  </si>
  <si>
    <t>Валута Андрей</t>
  </si>
  <si>
    <t>Открытая (13.04.1994)/28</t>
  </si>
  <si>
    <t xml:space="preserve">Циванюк А. </t>
  </si>
  <si>
    <t xml:space="preserve">Гришечко Р. </t>
  </si>
  <si>
    <t xml:space="preserve">Кожуховский К. </t>
  </si>
  <si>
    <t>Харитонов С.</t>
  </si>
  <si>
    <t xml:space="preserve">Спиридонова И. </t>
  </si>
  <si>
    <t>Черепанов Н.</t>
  </si>
  <si>
    <t>Умнов Д.</t>
  </si>
  <si>
    <t xml:space="preserve">Савинов Ф. </t>
  </si>
  <si>
    <t>Кожуховский К.</t>
  </si>
  <si>
    <t>Циванюк А.</t>
  </si>
  <si>
    <t xml:space="preserve">Дрыков В. </t>
  </si>
  <si>
    <t xml:space="preserve">Савин Д. </t>
  </si>
  <si>
    <t xml:space="preserve"> Зубова А.</t>
  </si>
  <si>
    <t>Харитонов C.</t>
  </si>
  <si>
    <t>Санжиева С.</t>
  </si>
  <si>
    <t xml:space="preserve">Балаганский Д. </t>
  </si>
  <si>
    <t>Самонов В.</t>
  </si>
  <si>
    <t xml:space="preserve">Симоненко В. </t>
  </si>
  <si>
    <t>Алексеев П.</t>
  </si>
  <si>
    <t>Савинов Ф.</t>
  </si>
  <si>
    <t>Открытый мастерский турнир «Регион 24»
IPL Пауэрлифтинг без экипировки ДК
Красноярск/Красноярский край, 13 августа 2022 года</t>
  </si>
  <si>
    <t>Открытый мастерский турнир «Регион 24»
IPL Пауэрлифтинг без экипировки
Красноярск/Красноярский край, 13 августа 2022 года</t>
  </si>
  <si>
    <t>Открытый мастерский турнир «Регион 24»
IPL Силовое двоеборье без экипировки ДК
Красноярск/Красноярский край, 13 августа 2022 года</t>
  </si>
  <si>
    <t>Открытый мастерский турнир «Регион 24»
IPL Жим лежа без экипировки ДК
Красноярск/Красноярский край, 13 августа 2022 года</t>
  </si>
  <si>
    <t>Открытый мастерский турнир «Регион 24»
IPL Жим лежа без экипировки
Красноярск/Красноярский край, 13 августа 2022 года</t>
  </si>
  <si>
    <t>Открытый мастерский турнир «Регион 24»
WRPF Военный жим лежа с ДК
Красноярск/Красноярский край, 13 августа 2022 года</t>
  </si>
  <si>
    <t>Открытый мастерский турнир «Регион 24»
IPL Становая тяга без экипировки ДК
Красноярск/Красноярский край, 13 августа 2022 года</t>
  </si>
  <si>
    <t>Открытый мастерский турнир «Регион 24»
IPL Становая тяга без экипировки
Красноярск/Красноярский край, 13 августа 2022 года</t>
  </si>
  <si>
    <t>Открытый мастерский турнир «Регион 24»
СПР Пауэрспорт ДК
Красноярск/Красноярский край, 13 августа 2022 года</t>
  </si>
  <si>
    <t>Открытый мастерский турнир «Регион 24»
СПР Строгий подъем штанги на бицепс ДК
Красноярск/Красноярский край, 13 августа 2022 года</t>
  </si>
  <si>
    <t>Открытый мастерский турнир «Регион 24»
СПР Строгий подъем штанги на бицепс
Красноярск/Красноярский край, 13 августа 2022 года</t>
  </si>
  <si>
    <t>Мастера 40-44 (01.04.1982)/40</t>
  </si>
  <si>
    <t>Мастера 40-44 (12.11.1981)/40</t>
  </si>
  <si>
    <t>Юниорки 20-23 (25.09.1998)/23</t>
  </si>
  <si>
    <t>Юниоры 20-23 (20.12.2001)/20</t>
  </si>
  <si>
    <t>Мастера 65-69 (22.03.1953)/69</t>
  </si>
  <si>
    <t>Юниоры 20-23 (29.03.2001)/21</t>
  </si>
  <si>
    <t>Мастера 45-49 (30.04.1976)/46</t>
  </si>
  <si>
    <t>Мастера 40-44 (19.02.1981)/41</t>
  </si>
  <si>
    <t>Мастера 60-64 (29.05.1960)/62</t>
  </si>
  <si>
    <t>Мастера 70-74 (13.07.1950)/72</t>
  </si>
  <si>
    <t>Мастера 70-74 (21.10.1951)/70</t>
  </si>
  <si>
    <t>Мастера 40-44 (29.04.1982)/40</t>
  </si>
  <si>
    <t>Мастера 40-44 (10.07.1979)/43</t>
  </si>
  <si>
    <t>Мастера 55-59 (20.05.1963)/59</t>
  </si>
  <si>
    <t>Юниоры 20-23 (01.11.2001)/20</t>
  </si>
  <si>
    <t>Мастера 50-54 (25.11.1969)/52</t>
  </si>
  <si>
    <t>Мастера 40-44 (05.12.1978)/43</t>
  </si>
  <si>
    <t>Мастера 40-49 (01.04.1982)/40</t>
  </si>
  <si>
    <t>Юноши 13-19 (02.05.2004)/18</t>
  </si>
  <si>
    <t>Юниоры 20-23 (16.08.2000)/21</t>
  </si>
  <si>
    <t>Юноши 13-19 (14.11.2004)/17</t>
  </si>
  <si>
    <t xml:space="preserve">Улан-Удэ/Республика Бурятия </t>
  </si>
  <si>
    <t>Мошкина Елизавета</t>
  </si>
  <si>
    <t xml:space="preserve">Абакан/Республика Хакасия </t>
  </si>
  <si>
    <t>Весовая категория</t>
  </si>
  <si>
    <t xml:space="preserve">Новокузнецк/Кемеровская область </t>
  </si>
  <si>
    <t xml:space="preserve">Светлолобово/Красноярский край </t>
  </si>
  <si>
    <t xml:space="preserve"> </t>
  </si>
  <si>
    <t>№</t>
  </si>
  <si>
    <t>Жим</t>
  </si>
  <si>
    <t>Тяга</t>
  </si>
  <si>
    <t xml:space="preserve">
Дата рождения/Возраст</t>
  </si>
  <si>
    <t>Возрастная группа</t>
  </si>
  <si>
    <t>M1</t>
  </si>
  <si>
    <t>O</t>
  </si>
  <si>
    <t>T</t>
  </si>
  <si>
    <t>J</t>
  </si>
  <si>
    <t>M6</t>
  </si>
  <si>
    <t>M2</t>
  </si>
  <si>
    <t>M5</t>
  </si>
  <si>
    <t>M7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</si>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</sst>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1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7.83203125" style="5" bestFit="1" customWidth="1"/>
    <col min="22" max="16384" width="9.1640625" style="3"/>
  </cols>
  <sheetData>
    <row r="1" spans="1:21" s="2" customFormat="1" ht="29" customHeight="1">
      <c r="A1" s="55" t="s">
        <v>290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72" t="s">
        <v>2</v>
      </c>
    </row>
    <row r="4" spans="1:21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73"/>
    </row>
    <row r="5" spans="1:21" ht="16">
      <c r="A5" s="53" t="s">
        <v>43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3" t="s">
        <v>42</v>
      </c>
      <c r="B6" s="7" t="s">
        <v>44</v>
      </c>
      <c r="C6" s="7" t="s">
        <v>301</v>
      </c>
      <c r="D6" s="7" t="s">
        <v>45</v>
      </c>
      <c r="E6" s="8" t="s">
        <v>334</v>
      </c>
      <c r="F6" s="7" t="s">
        <v>322</v>
      </c>
      <c r="G6" s="21" t="s">
        <v>46</v>
      </c>
      <c r="H6" s="22" t="s">
        <v>46</v>
      </c>
      <c r="I6" s="22" t="s">
        <v>15</v>
      </c>
      <c r="J6" s="23"/>
      <c r="K6" s="21" t="s">
        <v>47</v>
      </c>
      <c r="L6" s="22" t="s">
        <v>47</v>
      </c>
      <c r="M6" s="21" t="s">
        <v>48</v>
      </c>
      <c r="N6" s="23"/>
      <c r="O6" s="21" t="s">
        <v>49</v>
      </c>
      <c r="P6" s="22" t="s">
        <v>49</v>
      </c>
      <c r="Q6" s="21" t="s">
        <v>17</v>
      </c>
      <c r="R6" s="23"/>
      <c r="S6" s="9" t="str">
        <f>"215,0"</f>
        <v>215,0</v>
      </c>
      <c r="T6" s="9" t="str">
        <f>"274,1250"</f>
        <v>274,1250</v>
      </c>
      <c r="U6" s="43" t="s">
        <v>284</v>
      </c>
    </row>
    <row r="8" spans="1:21" ht="16">
      <c r="A8" s="51" t="s">
        <v>50</v>
      </c>
      <c r="B8" s="51"/>
      <c r="C8" s="51"/>
      <c r="D8" s="51"/>
      <c r="E8" s="5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23" t="s">
        <v>42</v>
      </c>
      <c r="B9" s="7" t="s">
        <v>51</v>
      </c>
      <c r="C9" s="7" t="s">
        <v>52</v>
      </c>
      <c r="D9" s="7" t="s">
        <v>53</v>
      </c>
      <c r="E9" s="8" t="s">
        <v>335</v>
      </c>
      <c r="F9" s="7" t="s">
        <v>54</v>
      </c>
      <c r="G9" s="22" t="s">
        <v>55</v>
      </c>
      <c r="H9" s="22" t="s">
        <v>56</v>
      </c>
      <c r="I9" s="21" t="s">
        <v>57</v>
      </c>
      <c r="J9" s="23"/>
      <c r="K9" s="22" t="s">
        <v>58</v>
      </c>
      <c r="L9" s="21" t="s">
        <v>47</v>
      </c>
      <c r="M9" s="22" t="s">
        <v>47</v>
      </c>
      <c r="N9" s="23"/>
      <c r="O9" s="22" t="s">
        <v>59</v>
      </c>
      <c r="P9" s="22" t="s">
        <v>60</v>
      </c>
      <c r="Q9" s="22" t="s">
        <v>18</v>
      </c>
      <c r="R9" s="23"/>
      <c r="S9" s="9" t="str">
        <f>"247,5"</f>
        <v>247,5</v>
      </c>
      <c r="T9" s="9" t="str">
        <f>"300,4898"</f>
        <v>300,4898</v>
      </c>
      <c r="U9" s="43" t="s">
        <v>277</v>
      </c>
    </row>
    <row r="11" spans="1:21" ht="16">
      <c r="A11" s="51" t="s">
        <v>61</v>
      </c>
      <c r="B11" s="51"/>
      <c r="C11" s="51"/>
      <c r="D11" s="51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23" t="s">
        <v>42</v>
      </c>
      <c r="B12" s="7" t="s">
        <v>62</v>
      </c>
      <c r="C12" s="7" t="s">
        <v>63</v>
      </c>
      <c r="D12" s="7" t="s">
        <v>64</v>
      </c>
      <c r="E12" s="8" t="s">
        <v>335</v>
      </c>
      <c r="F12" s="7" t="s">
        <v>54</v>
      </c>
      <c r="G12" s="22" t="s">
        <v>65</v>
      </c>
      <c r="H12" s="21" t="s">
        <v>66</v>
      </c>
      <c r="I12" s="22" t="s">
        <v>66</v>
      </c>
      <c r="J12" s="23"/>
      <c r="K12" s="22" t="s">
        <v>67</v>
      </c>
      <c r="L12" s="22" t="s">
        <v>58</v>
      </c>
      <c r="M12" s="23"/>
      <c r="N12" s="23"/>
      <c r="O12" s="22" t="s">
        <v>66</v>
      </c>
      <c r="P12" s="22" t="s">
        <v>68</v>
      </c>
      <c r="Q12" s="22" t="s">
        <v>46</v>
      </c>
      <c r="R12" s="23"/>
      <c r="S12" s="9" t="str">
        <f>"187,5"</f>
        <v>187,5</v>
      </c>
      <c r="T12" s="9" t="str">
        <f>"211,5188"</f>
        <v>211,5188</v>
      </c>
      <c r="U12" s="43" t="s">
        <v>289</v>
      </c>
    </row>
    <row r="14" spans="1:21" ht="16">
      <c r="A14" s="51" t="s">
        <v>69</v>
      </c>
      <c r="B14" s="51"/>
      <c r="C14" s="51"/>
      <c r="D14" s="51"/>
      <c r="E14" s="5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>
      <c r="A15" s="35" t="s">
        <v>42</v>
      </c>
      <c r="B15" s="24" t="s">
        <v>323</v>
      </c>
      <c r="C15" s="24" t="s">
        <v>70</v>
      </c>
      <c r="D15" s="24" t="s">
        <v>71</v>
      </c>
      <c r="E15" s="25" t="s">
        <v>336</v>
      </c>
      <c r="F15" s="24" t="s">
        <v>54</v>
      </c>
      <c r="G15" s="33" t="s">
        <v>66</v>
      </c>
      <c r="H15" s="34" t="s">
        <v>68</v>
      </c>
      <c r="I15" s="33" t="s">
        <v>46</v>
      </c>
      <c r="J15" s="35"/>
      <c r="K15" s="33" t="s">
        <v>58</v>
      </c>
      <c r="L15" s="33" t="s">
        <v>48</v>
      </c>
      <c r="M15" s="34" t="s">
        <v>72</v>
      </c>
      <c r="N15" s="35"/>
      <c r="O15" s="33" t="s">
        <v>15</v>
      </c>
      <c r="P15" s="33" t="s">
        <v>56</v>
      </c>
      <c r="Q15" s="33" t="s">
        <v>57</v>
      </c>
      <c r="R15" s="35"/>
      <c r="S15" s="26" t="str">
        <f>"210,0"</f>
        <v>210,0</v>
      </c>
      <c r="T15" s="26" t="str">
        <f>"221,3190"</f>
        <v>221,3190</v>
      </c>
      <c r="U15" s="46" t="s">
        <v>277</v>
      </c>
    </row>
    <row r="16" spans="1:21">
      <c r="A16" s="37" t="s">
        <v>42</v>
      </c>
      <c r="B16" s="27" t="s">
        <v>73</v>
      </c>
      <c r="C16" s="27" t="s">
        <v>74</v>
      </c>
      <c r="D16" s="27" t="s">
        <v>75</v>
      </c>
      <c r="E16" s="28" t="s">
        <v>335</v>
      </c>
      <c r="F16" s="27" t="s">
        <v>54</v>
      </c>
      <c r="G16" s="36" t="s">
        <v>76</v>
      </c>
      <c r="H16" s="36" t="s">
        <v>77</v>
      </c>
      <c r="I16" s="36" t="s">
        <v>78</v>
      </c>
      <c r="J16" s="37"/>
      <c r="K16" s="38" t="s">
        <v>79</v>
      </c>
      <c r="L16" s="36" t="s">
        <v>79</v>
      </c>
      <c r="M16" s="36" t="s">
        <v>80</v>
      </c>
      <c r="N16" s="37"/>
      <c r="O16" s="36" t="s">
        <v>60</v>
      </c>
      <c r="P16" s="36" t="s">
        <v>81</v>
      </c>
      <c r="Q16" s="36" t="s">
        <v>19</v>
      </c>
      <c r="R16" s="37"/>
      <c r="S16" s="29" t="str">
        <f>"295,0"</f>
        <v>295,0</v>
      </c>
      <c r="T16" s="29" t="str">
        <f>"303,0240"</f>
        <v>303,0240</v>
      </c>
      <c r="U16" s="44" t="s">
        <v>277</v>
      </c>
    </row>
    <row r="18" spans="1:21" ht="16">
      <c r="A18" s="51" t="s">
        <v>82</v>
      </c>
      <c r="B18" s="51"/>
      <c r="C18" s="51"/>
      <c r="D18" s="51"/>
      <c r="E18" s="52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  <row r="19" spans="1:21">
      <c r="A19" s="23" t="s">
        <v>42</v>
      </c>
      <c r="B19" s="7" t="s">
        <v>83</v>
      </c>
      <c r="C19" s="7" t="s">
        <v>84</v>
      </c>
      <c r="D19" s="7" t="s">
        <v>85</v>
      </c>
      <c r="E19" s="8" t="s">
        <v>335</v>
      </c>
      <c r="F19" s="7" t="s">
        <v>54</v>
      </c>
      <c r="G19" s="22" t="s">
        <v>86</v>
      </c>
      <c r="H19" s="22" t="s">
        <v>87</v>
      </c>
      <c r="I19" s="21" t="s">
        <v>88</v>
      </c>
      <c r="J19" s="23"/>
      <c r="K19" s="22" t="s">
        <v>89</v>
      </c>
      <c r="L19" s="22" t="s">
        <v>90</v>
      </c>
      <c r="M19" s="21" t="s">
        <v>18</v>
      </c>
      <c r="N19" s="23"/>
      <c r="O19" s="22" t="s">
        <v>91</v>
      </c>
      <c r="P19" s="22" t="s">
        <v>92</v>
      </c>
      <c r="Q19" s="22" t="s">
        <v>25</v>
      </c>
      <c r="R19" s="23"/>
      <c r="S19" s="9" t="str">
        <f>"485,0"</f>
        <v>485,0</v>
      </c>
      <c r="T19" s="9" t="str">
        <f>"342,4585"</f>
        <v>342,4585</v>
      </c>
      <c r="U19" s="7" t="s">
        <v>328</v>
      </c>
    </row>
    <row r="21" spans="1:21" ht="16">
      <c r="A21" s="51" t="s">
        <v>21</v>
      </c>
      <c r="B21" s="51"/>
      <c r="C21" s="51"/>
      <c r="D21" s="51"/>
      <c r="E21" s="5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1:21">
      <c r="A22" s="35" t="s">
        <v>42</v>
      </c>
      <c r="B22" s="24" t="s">
        <v>93</v>
      </c>
      <c r="C22" s="24" t="s">
        <v>94</v>
      </c>
      <c r="D22" s="24" t="s">
        <v>95</v>
      </c>
      <c r="E22" s="25" t="s">
        <v>335</v>
      </c>
      <c r="F22" s="24" t="s">
        <v>54</v>
      </c>
      <c r="G22" s="33" t="s">
        <v>87</v>
      </c>
      <c r="H22" s="33" t="s">
        <v>96</v>
      </c>
      <c r="I22" s="34" t="s">
        <v>97</v>
      </c>
      <c r="J22" s="35"/>
      <c r="K22" s="33" t="s">
        <v>98</v>
      </c>
      <c r="L22" s="33" t="s">
        <v>99</v>
      </c>
      <c r="M22" s="33" t="s">
        <v>100</v>
      </c>
      <c r="N22" s="35"/>
      <c r="O22" s="33" t="s">
        <v>32</v>
      </c>
      <c r="P22" s="33" t="s">
        <v>33</v>
      </c>
      <c r="Q22" s="33" t="s">
        <v>27</v>
      </c>
      <c r="R22" s="35"/>
      <c r="S22" s="26" t="str">
        <f>"545,0"</f>
        <v>545,0</v>
      </c>
      <c r="T22" s="26" t="str">
        <f>"358,3375"</f>
        <v>358,3375</v>
      </c>
      <c r="U22" s="46" t="s">
        <v>328</v>
      </c>
    </row>
    <row r="23" spans="1:21">
      <c r="A23" s="41" t="s">
        <v>112</v>
      </c>
      <c r="B23" s="30" t="s">
        <v>101</v>
      </c>
      <c r="C23" s="30" t="s">
        <v>102</v>
      </c>
      <c r="D23" s="30" t="s">
        <v>103</v>
      </c>
      <c r="E23" s="31" t="s">
        <v>335</v>
      </c>
      <c r="F23" s="30" t="s">
        <v>54</v>
      </c>
      <c r="G23" s="39" t="s">
        <v>104</v>
      </c>
      <c r="H23" s="40" t="s">
        <v>96</v>
      </c>
      <c r="I23" s="39" t="s">
        <v>97</v>
      </c>
      <c r="J23" s="41"/>
      <c r="K23" s="39" t="s">
        <v>28</v>
      </c>
      <c r="L23" s="39" t="s">
        <v>98</v>
      </c>
      <c r="M23" s="39" t="s">
        <v>99</v>
      </c>
      <c r="N23" s="41"/>
      <c r="O23" s="39" t="s">
        <v>91</v>
      </c>
      <c r="P23" s="39" t="s">
        <v>105</v>
      </c>
      <c r="Q23" s="39" t="s">
        <v>106</v>
      </c>
      <c r="R23" s="41"/>
      <c r="S23" s="32" t="str">
        <f>"530,0"</f>
        <v>530,0</v>
      </c>
      <c r="T23" s="32" t="str">
        <f>"344,6590"</f>
        <v>344,6590</v>
      </c>
      <c r="U23" s="45" t="s">
        <v>328</v>
      </c>
    </row>
    <row r="24" spans="1:21">
      <c r="A24" s="37" t="s">
        <v>42</v>
      </c>
      <c r="B24" s="27" t="s">
        <v>107</v>
      </c>
      <c r="C24" s="27" t="s">
        <v>302</v>
      </c>
      <c r="D24" s="27" t="s">
        <v>108</v>
      </c>
      <c r="E24" s="28" t="s">
        <v>334</v>
      </c>
      <c r="F24" s="27" t="s">
        <v>54</v>
      </c>
      <c r="G24" s="38" t="s">
        <v>96</v>
      </c>
      <c r="H24" s="36" t="s">
        <v>96</v>
      </c>
      <c r="I24" s="36" t="s">
        <v>109</v>
      </c>
      <c r="J24" s="37"/>
      <c r="K24" s="36" t="s">
        <v>90</v>
      </c>
      <c r="L24" s="36" t="s">
        <v>19</v>
      </c>
      <c r="M24" s="36" t="s">
        <v>110</v>
      </c>
      <c r="N24" s="37"/>
      <c r="O24" s="36" t="s">
        <v>31</v>
      </c>
      <c r="P24" s="36" t="s">
        <v>33</v>
      </c>
      <c r="Q24" s="36" t="s">
        <v>111</v>
      </c>
      <c r="R24" s="37"/>
      <c r="S24" s="29" t="str">
        <f>"545,0"</f>
        <v>545,0</v>
      </c>
      <c r="T24" s="29" t="str">
        <f>"350,7620"</f>
        <v>350,7620</v>
      </c>
      <c r="U24" s="44" t="s">
        <v>287</v>
      </c>
    </row>
    <row r="26" spans="1:21" ht="16">
      <c r="F26" s="11"/>
      <c r="G26" s="5"/>
    </row>
    <row r="27" spans="1:21" ht="16">
      <c r="F27" s="11"/>
      <c r="G27" s="5"/>
    </row>
    <row r="28" spans="1:21" ht="16">
      <c r="F28" s="11"/>
      <c r="G28" s="5"/>
    </row>
    <row r="29" spans="1:21" ht="16">
      <c r="F29" s="11"/>
      <c r="G29" s="5"/>
    </row>
    <row r="30" spans="1:21" ht="16">
      <c r="F30" s="11"/>
      <c r="G30" s="5"/>
    </row>
    <row r="31" spans="1:21" ht="16">
      <c r="F31" s="11"/>
      <c r="G31" s="5"/>
    </row>
    <row r="32" spans="1:21" ht="16">
      <c r="F32" s="11"/>
      <c r="G32" s="5"/>
    </row>
    <row r="33" spans="3:7">
      <c r="G33" s="5"/>
    </row>
    <row r="34" spans="3:7" ht="18">
      <c r="C34" s="12"/>
      <c r="D34" s="12"/>
      <c r="E34" s="5"/>
      <c r="F34" s="10"/>
      <c r="G34" s="5"/>
    </row>
    <row r="35" spans="3:7" ht="16">
      <c r="C35" s="13"/>
      <c r="D35" s="13"/>
      <c r="E35" s="5"/>
      <c r="F35" s="10"/>
      <c r="G35" s="5"/>
    </row>
    <row r="36" spans="3:7" ht="14">
      <c r="C36" s="14"/>
      <c r="D36" s="15"/>
      <c r="E36" s="5"/>
      <c r="F36" s="10"/>
      <c r="G36" s="5"/>
    </row>
    <row r="37" spans="3:7" ht="14">
      <c r="C37" s="1"/>
      <c r="D37" s="1"/>
      <c r="E37" s="1"/>
      <c r="F37" s="42"/>
      <c r="G37" s="1"/>
    </row>
    <row r="38" spans="3:7">
      <c r="E38" s="19"/>
      <c r="F38" s="20"/>
      <c r="G38" s="18"/>
    </row>
    <row r="39" spans="3:7">
      <c r="E39" s="5"/>
      <c r="F39" s="10"/>
      <c r="G39" s="5"/>
    </row>
    <row r="40" spans="3:7" ht="14">
      <c r="C40" s="14"/>
      <c r="D40" s="15"/>
      <c r="E40" s="5"/>
      <c r="F40" s="10"/>
      <c r="G40" s="5"/>
    </row>
    <row r="41" spans="3:7" ht="14">
      <c r="C41" s="1"/>
      <c r="D41" s="1"/>
      <c r="E41" s="1"/>
      <c r="F41" s="42"/>
      <c r="G41" s="1"/>
    </row>
    <row r="42" spans="3:7">
      <c r="E42" s="19"/>
      <c r="F42" s="20"/>
      <c r="G42" s="18"/>
    </row>
    <row r="43" spans="3:7">
      <c r="E43" s="19"/>
      <c r="F43" s="20"/>
      <c r="G43" s="18"/>
    </row>
    <row r="44" spans="3:7">
      <c r="E44" s="19"/>
      <c r="F44" s="20"/>
      <c r="G44" s="18"/>
    </row>
    <row r="45" spans="3:7">
      <c r="E45" s="5"/>
      <c r="F45" s="10"/>
      <c r="G45" s="5"/>
    </row>
    <row r="46" spans="3:7" ht="14">
      <c r="C46" s="14"/>
      <c r="D46" s="15"/>
      <c r="E46" s="5"/>
      <c r="F46" s="10"/>
      <c r="G46" s="5"/>
    </row>
    <row r="47" spans="3:7" ht="14">
      <c r="C47" s="1"/>
      <c r="D47" s="1"/>
      <c r="E47" s="1"/>
      <c r="F47" s="42"/>
      <c r="G47" s="1"/>
    </row>
    <row r="48" spans="3:7">
      <c r="E48" s="19"/>
      <c r="F48" s="20"/>
      <c r="G48" s="18"/>
    </row>
    <row r="49" spans="3:7">
      <c r="E49" s="5"/>
      <c r="F49" s="10"/>
      <c r="G49" s="5"/>
    </row>
    <row r="50" spans="3:7">
      <c r="E50" s="5"/>
      <c r="F50" s="10"/>
      <c r="G50" s="5"/>
    </row>
    <row r="51" spans="3:7" ht="16">
      <c r="C51" s="13"/>
      <c r="D51" s="13"/>
      <c r="E51" s="5"/>
      <c r="F51" s="10"/>
      <c r="G51" s="5"/>
    </row>
    <row r="52" spans="3:7" ht="14">
      <c r="C52" s="14"/>
      <c r="D52" s="15"/>
      <c r="E52" s="5"/>
      <c r="F52" s="10"/>
      <c r="G52" s="5"/>
    </row>
    <row r="53" spans="3:7" ht="14">
      <c r="C53" s="1"/>
      <c r="D53" s="1"/>
      <c r="E53" s="1"/>
      <c r="F53" s="42"/>
      <c r="G53" s="1"/>
    </row>
    <row r="54" spans="3:7">
      <c r="E54" s="19"/>
      <c r="F54" s="20"/>
      <c r="G54" s="18"/>
    </row>
    <row r="55" spans="3:7">
      <c r="E55" s="19"/>
      <c r="F55" s="20"/>
      <c r="G55" s="18"/>
    </row>
    <row r="56" spans="3:7">
      <c r="E56" s="19"/>
      <c r="F56" s="20"/>
      <c r="G56" s="18"/>
    </row>
    <row r="57" spans="3:7">
      <c r="E57" s="5"/>
      <c r="F57" s="10"/>
      <c r="G57" s="5"/>
    </row>
    <row r="58" spans="3:7" ht="14">
      <c r="C58" s="14"/>
      <c r="D58" s="15"/>
      <c r="E58" s="5"/>
      <c r="F58" s="10"/>
      <c r="G58" s="5"/>
    </row>
    <row r="59" spans="3:7" ht="14">
      <c r="C59" s="1"/>
      <c r="D59" s="1"/>
      <c r="E59" s="1"/>
      <c r="F59" s="42"/>
      <c r="G59" s="1"/>
    </row>
    <row r="60" spans="3:7">
      <c r="E60" s="19"/>
      <c r="F60" s="20"/>
      <c r="G60" s="18"/>
    </row>
    <row r="61" spans="3:7">
      <c r="E61" s="5"/>
      <c r="F61" s="10"/>
      <c r="G61" s="5"/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1:R21"/>
    <mergeCell ref="A5:R5"/>
    <mergeCell ref="A8:R8"/>
    <mergeCell ref="A11:R11"/>
    <mergeCell ref="A14:R14"/>
    <mergeCell ref="A18:R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">
    <pageSetUpPr fitToPage="1"/>
  </sheetPr>
  <dimension ref="A1:U24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4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5" t="s">
        <v>291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72" t="s">
        <v>2</v>
      </c>
    </row>
    <row r="4" spans="1:21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73"/>
    </row>
    <row r="5" spans="1:21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3" t="s">
        <v>41</v>
      </c>
      <c r="B6" s="7" t="s">
        <v>11</v>
      </c>
      <c r="C6" s="7" t="s">
        <v>12</v>
      </c>
      <c r="D6" s="7" t="s">
        <v>13</v>
      </c>
      <c r="E6" s="8" t="s">
        <v>336</v>
      </c>
      <c r="F6" s="7" t="s">
        <v>14</v>
      </c>
      <c r="G6" s="21" t="s">
        <v>15</v>
      </c>
      <c r="H6" s="22" t="s">
        <v>15</v>
      </c>
      <c r="I6" s="22" t="s">
        <v>16</v>
      </c>
      <c r="J6" s="23"/>
      <c r="K6" s="21" t="s">
        <v>16</v>
      </c>
      <c r="L6" s="21" t="s">
        <v>16</v>
      </c>
      <c r="M6" s="21" t="s">
        <v>17</v>
      </c>
      <c r="N6" s="23"/>
      <c r="O6" s="23"/>
      <c r="P6" s="23"/>
      <c r="Q6" s="23"/>
      <c r="R6" s="23"/>
      <c r="S6" s="47">
        <v>0</v>
      </c>
      <c r="T6" s="9" t="str">
        <f>"0,0000"</f>
        <v>0,0000</v>
      </c>
      <c r="U6" s="7" t="s">
        <v>328</v>
      </c>
    </row>
    <row r="8" spans="1:21" ht="16">
      <c r="A8" s="51" t="s">
        <v>21</v>
      </c>
      <c r="B8" s="51"/>
      <c r="C8" s="51"/>
      <c r="D8" s="51"/>
      <c r="E8" s="5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23" t="s">
        <v>42</v>
      </c>
      <c r="B9" s="7" t="s">
        <v>22</v>
      </c>
      <c r="C9" s="7" t="s">
        <v>23</v>
      </c>
      <c r="D9" s="7" t="s">
        <v>24</v>
      </c>
      <c r="E9" s="8" t="s">
        <v>335</v>
      </c>
      <c r="F9" s="7" t="s">
        <v>324</v>
      </c>
      <c r="G9" s="22" t="s">
        <v>25</v>
      </c>
      <c r="H9" s="22" t="s">
        <v>26</v>
      </c>
      <c r="I9" s="22" t="s">
        <v>27</v>
      </c>
      <c r="J9" s="23"/>
      <c r="K9" s="22" t="s">
        <v>28</v>
      </c>
      <c r="L9" s="22" t="s">
        <v>29</v>
      </c>
      <c r="M9" s="22" t="s">
        <v>30</v>
      </c>
      <c r="N9" s="23"/>
      <c r="O9" s="22" t="s">
        <v>31</v>
      </c>
      <c r="P9" s="22" t="s">
        <v>32</v>
      </c>
      <c r="Q9" s="22" t="s">
        <v>33</v>
      </c>
      <c r="R9" s="23"/>
      <c r="S9" s="9" t="str">
        <f>"590,0"</f>
        <v>590,0</v>
      </c>
      <c r="T9" s="9" t="str">
        <f>"377,0690"</f>
        <v>377,0690</v>
      </c>
      <c r="U9" s="7" t="s">
        <v>328</v>
      </c>
    </row>
    <row r="11" spans="1:21" ht="16">
      <c r="F11" s="11"/>
      <c r="G11" s="5"/>
    </row>
    <row r="12" spans="1:21" ht="16">
      <c r="F12" s="11"/>
      <c r="G12" s="5"/>
    </row>
    <row r="13" spans="1:21" ht="16">
      <c r="F13" s="11"/>
      <c r="G13" s="5"/>
    </row>
    <row r="14" spans="1:21" ht="16">
      <c r="F14" s="11"/>
      <c r="G14" s="5"/>
    </row>
    <row r="15" spans="1:21" ht="16">
      <c r="F15" s="11"/>
      <c r="G15" s="5"/>
    </row>
    <row r="16" spans="1:21" ht="16">
      <c r="F16" s="11"/>
      <c r="G16" s="5"/>
    </row>
    <row r="17" spans="3:7" ht="16">
      <c r="F17" s="11"/>
      <c r="G17" s="5"/>
    </row>
    <row r="18" spans="3:7">
      <c r="G18" s="5"/>
    </row>
    <row r="19" spans="3:7" ht="18">
      <c r="C19" s="12"/>
      <c r="D19" s="12"/>
      <c r="E19" s="5"/>
      <c r="F19" s="10"/>
      <c r="G19" s="5"/>
    </row>
    <row r="20" spans="3:7" ht="16">
      <c r="C20" s="13"/>
      <c r="D20" s="13"/>
      <c r="E20" s="5"/>
      <c r="F20" s="10"/>
      <c r="G20" s="5"/>
    </row>
    <row r="21" spans="3:7" ht="14">
      <c r="C21" s="14"/>
      <c r="D21" s="15"/>
      <c r="E21" s="5"/>
      <c r="F21" s="10"/>
      <c r="G21" s="5"/>
    </row>
    <row r="22" spans="3:7" ht="14">
      <c r="C22" s="1"/>
      <c r="D22" s="1"/>
      <c r="E22" s="1"/>
      <c r="F22" s="42"/>
      <c r="G22" s="1"/>
    </row>
    <row r="23" spans="3:7">
      <c r="E23" s="19"/>
      <c r="F23" s="20"/>
      <c r="G23" s="18"/>
    </row>
    <row r="24" spans="3:7">
      <c r="E24" s="5"/>
      <c r="F24" s="10"/>
      <c r="G24" s="5"/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customWidth="1"/>
    <col min="3" max="3" width="26.5" style="5" bestFit="1" customWidth="1"/>
    <col min="4" max="4" width="15.5" style="5" bestFit="1" customWidth="1"/>
    <col min="5" max="5" width="11.6640625" style="10" customWidth="1"/>
    <col min="6" max="6" width="29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10.5" style="6" customWidth="1"/>
    <col min="16" max="16" width="11" style="6" customWidth="1"/>
    <col min="17" max="17" width="19" style="5" customWidth="1"/>
    <col min="18" max="16384" width="9.1640625" style="3"/>
  </cols>
  <sheetData>
    <row r="1" spans="1:17" s="2" customFormat="1" ht="29" customHeight="1">
      <c r="A1" s="55" t="s">
        <v>292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7" t="s">
        <v>1</v>
      </c>
      <c r="P3" s="67" t="s">
        <v>3</v>
      </c>
      <c r="Q3" s="72" t="s">
        <v>2</v>
      </c>
    </row>
    <row r="4" spans="1:17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73"/>
    </row>
    <row r="5" spans="1:17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3" t="s">
        <v>41</v>
      </c>
      <c r="B6" s="7" t="s">
        <v>230</v>
      </c>
      <c r="C6" s="7" t="s">
        <v>231</v>
      </c>
      <c r="D6" s="7" t="s">
        <v>232</v>
      </c>
      <c r="E6" s="8" t="s">
        <v>336</v>
      </c>
      <c r="F6" s="7" t="s">
        <v>54</v>
      </c>
      <c r="G6" s="21" t="s">
        <v>233</v>
      </c>
      <c r="H6" s="21" t="s">
        <v>77</v>
      </c>
      <c r="I6" s="21" t="s">
        <v>77</v>
      </c>
      <c r="J6" s="23"/>
      <c r="K6" s="23"/>
      <c r="L6" s="23"/>
      <c r="M6" s="23"/>
      <c r="N6" s="23"/>
      <c r="O6" s="47">
        <v>0</v>
      </c>
      <c r="P6" s="9" t="str">
        <f>"0,0000"</f>
        <v>0,0000</v>
      </c>
      <c r="Q6" s="7" t="s">
        <v>328</v>
      </c>
    </row>
    <row r="8" spans="1:17" ht="16">
      <c r="F8" s="11"/>
      <c r="G8" s="5"/>
    </row>
    <row r="9" spans="1:17" ht="16">
      <c r="F9" s="11"/>
      <c r="G9" s="5"/>
    </row>
    <row r="10" spans="1:17" ht="16">
      <c r="F10" s="11"/>
      <c r="G10" s="5"/>
    </row>
    <row r="11" spans="1:17" ht="16">
      <c r="F11" s="11"/>
      <c r="G11" s="5"/>
    </row>
    <row r="12" spans="1:17" ht="16">
      <c r="F12" s="11"/>
      <c r="G12" s="5"/>
    </row>
    <row r="13" spans="1:17" ht="16">
      <c r="F13" s="11"/>
      <c r="G13" s="5"/>
    </row>
    <row r="14" spans="1:17" ht="16">
      <c r="F14" s="11"/>
      <c r="G14" s="5"/>
    </row>
    <row r="15" spans="1:17">
      <c r="G15" s="5"/>
    </row>
    <row r="16" spans="1:17">
      <c r="E16" s="5"/>
    </row>
    <row r="17" spans="3:5" ht="18">
      <c r="C17" s="12"/>
      <c r="D17" s="12"/>
      <c r="E17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4"/>
  <sheetViews>
    <sheetView topLeftCell="A18"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31.83203125" style="5" bestFit="1" customWidth="1"/>
    <col min="14" max="16384" width="9.1640625" style="3"/>
  </cols>
  <sheetData>
    <row r="1" spans="1:13" s="2" customFormat="1" ht="29" customHeight="1">
      <c r="A1" s="55" t="s">
        <v>293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8</v>
      </c>
      <c r="H3" s="69"/>
      <c r="I3" s="69"/>
      <c r="J3" s="69"/>
      <c r="K3" s="67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3"/>
    </row>
    <row r="5" spans="1:13" ht="16">
      <c r="A5" s="53" t="s">
        <v>153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3" t="s">
        <v>42</v>
      </c>
      <c r="B6" s="7" t="s">
        <v>154</v>
      </c>
      <c r="C6" s="7" t="s">
        <v>303</v>
      </c>
      <c r="D6" s="7" t="s">
        <v>155</v>
      </c>
      <c r="E6" s="8" t="s">
        <v>337</v>
      </c>
      <c r="F6" s="7" t="s">
        <v>324</v>
      </c>
      <c r="G6" s="22" t="s">
        <v>116</v>
      </c>
      <c r="H6" s="22" t="s">
        <v>117</v>
      </c>
      <c r="I6" s="22" t="s">
        <v>156</v>
      </c>
      <c r="J6" s="23"/>
      <c r="K6" s="9" t="str">
        <f>"57,5"</f>
        <v>57,5</v>
      </c>
      <c r="L6" s="9" t="str">
        <f>"81,9490"</f>
        <v>81,9490</v>
      </c>
      <c r="M6" s="43" t="s">
        <v>281</v>
      </c>
    </row>
    <row r="8" spans="1:13" ht="16">
      <c r="A8" s="51" t="s">
        <v>50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3" t="s">
        <v>42</v>
      </c>
      <c r="B9" s="7" t="s">
        <v>157</v>
      </c>
      <c r="C9" s="7" t="s">
        <v>158</v>
      </c>
      <c r="D9" s="7" t="s">
        <v>159</v>
      </c>
      <c r="E9" s="8" t="s">
        <v>335</v>
      </c>
      <c r="F9" s="7" t="s">
        <v>54</v>
      </c>
      <c r="G9" s="22" t="s">
        <v>156</v>
      </c>
      <c r="H9" s="22" t="s">
        <v>80</v>
      </c>
      <c r="I9" s="21" t="s">
        <v>160</v>
      </c>
      <c r="J9" s="23"/>
      <c r="K9" s="9" t="str">
        <f>"62,5"</f>
        <v>62,5</v>
      </c>
      <c r="L9" s="9" t="str">
        <f>"73,5375"</f>
        <v>73,5375</v>
      </c>
      <c r="M9" s="43" t="s">
        <v>270</v>
      </c>
    </row>
    <row r="11" spans="1:13" ht="16">
      <c r="A11" s="51" t="s">
        <v>69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23" t="s">
        <v>42</v>
      </c>
      <c r="B12" s="7" t="s">
        <v>161</v>
      </c>
      <c r="C12" s="7" t="s">
        <v>162</v>
      </c>
      <c r="D12" s="7" t="s">
        <v>75</v>
      </c>
      <c r="E12" s="8" t="s">
        <v>335</v>
      </c>
      <c r="F12" s="7" t="s">
        <v>130</v>
      </c>
      <c r="G12" s="22" t="s">
        <v>56</v>
      </c>
      <c r="H12" s="22" t="s">
        <v>57</v>
      </c>
      <c r="I12" s="22" t="s">
        <v>16</v>
      </c>
      <c r="J12" s="23"/>
      <c r="K12" s="9" t="str">
        <f>"90,0"</f>
        <v>90,0</v>
      </c>
      <c r="L12" s="9" t="str">
        <f>"92,4480"</f>
        <v>92,4480</v>
      </c>
      <c r="M12" s="43" t="s">
        <v>283</v>
      </c>
    </row>
    <row r="14" spans="1:13" ht="16">
      <c r="A14" s="51" t="s">
        <v>10</v>
      </c>
      <c r="B14" s="51"/>
      <c r="C14" s="51"/>
      <c r="D14" s="51"/>
      <c r="E14" s="52"/>
      <c r="F14" s="51"/>
      <c r="G14" s="51"/>
      <c r="H14" s="51"/>
      <c r="I14" s="51"/>
      <c r="J14" s="51"/>
    </row>
    <row r="15" spans="1:13">
      <c r="A15" s="23" t="s">
        <v>42</v>
      </c>
      <c r="B15" s="7" t="s">
        <v>163</v>
      </c>
      <c r="C15" s="7" t="s">
        <v>164</v>
      </c>
      <c r="D15" s="7" t="s">
        <v>165</v>
      </c>
      <c r="E15" s="8" t="s">
        <v>336</v>
      </c>
      <c r="F15" s="7" t="s">
        <v>54</v>
      </c>
      <c r="G15" s="22" t="s">
        <v>156</v>
      </c>
      <c r="H15" s="21" t="s">
        <v>79</v>
      </c>
      <c r="I15" s="22" t="s">
        <v>79</v>
      </c>
      <c r="J15" s="23"/>
      <c r="K15" s="9" t="str">
        <f>"60,0"</f>
        <v>60,0</v>
      </c>
      <c r="L15" s="9" t="str">
        <f>"60,9180"</f>
        <v>60,9180</v>
      </c>
      <c r="M15" s="7" t="s">
        <v>328</v>
      </c>
    </row>
    <row r="17" spans="1:13" ht="16">
      <c r="A17" s="51" t="s">
        <v>69</v>
      </c>
      <c r="B17" s="51"/>
      <c r="C17" s="51"/>
      <c r="D17" s="51"/>
      <c r="E17" s="52"/>
      <c r="F17" s="51"/>
      <c r="G17" s="51"/>
      <c r="H17" s="51"/>
      <c r="I17" s="51"/>
      <c r="J17" s="51"/>
    </row>
    <row r="18" spans="1:13">
      <c r="A18" s="23" t="s">
        <v>42</v>
      </c>
      <c r="B18" s="7" t="s">
        <v>166</v>
      </c>
      <c r="C18" s="7" t="s">
        <v>167</v>
      </c>
      <c r="D18" s="7" t="s">
        <v>168</v>
      </c>
      <c r="E18" s="8" t="s">
        <v>335</v>
      </c>
      <c r="F18" s="7" t="s">
        <v>54</v>
      </c>
      <c r="G18" s="21" t="s">
        <v>76</v>
      </c>
      <c r="H18" s="21" t="s">
        <v>76</v>
      </c>
      <c r="I18" s="22" t="s">
        <v>76</v>
      </c>
      <c r="J18" s="23"/>
      <c r="K18" s="9" t="str">
        <f>"100,0"</f>
        <v>100,0</v>
      </c>
      <c r="L18" s="9" t="str">
        <f>"78,3200"</f>
        <v>78,3200</v>
      </c>
      <c r="M18" s="7" t="s">
        <v>328</v>
      </c>
    </row>
    <row r="20" spans="1:13" ht="16">
      <c r="A20" s="51" t="s">
        <v>10</v>
      </c>
      <c r="B20" s="51"/>
      <c r="C20" s="51"/>
      <c r="D20" s="51"/>
      <c r="E20" s="52"/>
      <c r="F20" s="51"/>
      <c r="G20" s="51"/>
      <c r="H20" s="51"/>
      <c r="I20" s="51"/>
      <c r="J20" s="51"/>
    </row>
    <row r="21" spans="1:13">
      <c r="A21" s="23" t="s">
        <v>42</v>
      </c>
      <c r="B21" s="7" t="s">
        <v>169</v>
      </c>
      <c r="C21" s="7" t="s">
        <v>170</v>
      </c>
      <c r="D21" s="7" t="s">
        <v>171</v>
      </c>
      <c r="E21" s="8" t="s">
        <v>335</v>
      </c>
      <c r="F21" s="7" t="s">
        <v>54</v>
      </c>
      <c r="G21" s="22" t="s">
        <v>19</v>
      </c>
      <c r="H21" s="22" t="s">
        <v>20</v>
      </c>
      <c r="I21" s="21" t="s">
        <v>28</v>
      </c>
      <c r="J21" s="23"/>
      <c r="K21" s="9" t="str">
        <f>"130,0"</f>
        <v>130,0</v>
      </c>
      <c r="L21" s="9" t="str">
        <f>"92,6380"</f>
        <v>92,6380</v>
      </c>
      <c r="M21" s="43" t="s">
        <v>282</v>
      </c>
    </row>
    <row r="23" spans="1:13" ht="16">
      <c r="A23" s="51" t="s">
        <v>82</v>
      </c>
      <c r="B23" s="51"/>
      <c r="C23" s="51"/>
      <c r="D23" s="51"/>
      <c r="E23" s="52"/>
      <c r="F23" s="51"/>
      <c r="G23" s="51"/>
      <c r="H23" s="51"/>
      <c r="I23" s="51"/>
      <c r="J23" s="51"/>
    </row>
    <row r="24" spans="1:13">
      <c r="A24" s="35" t="s">
        <v>42</v>
      </c>
      <c r="B24" s="24" t="s">
        <v>172</v>
      </c>
      <c r="C24" s="24" t="s">
        <v>304</v>
      </c>
      <c r="D24" s="24" t="s">
        <v>173</v>
      </c>
      <c r="E24" s="25" t="s">
        <v>337</v>
      </c>
      <c r="F24" s="24" t="s">
        <v>54</v>
      </c>
      <c r="G24" s="34" t="s">
        <v>124</v>
      </c>
      <c r="H24" s="34" t="s">
        <v>124</v>
      </c>
      <c r="I24" s="33" t="s">
        <v>124</v>
      </c>
      <c r="J24" s="35"/>
      <c r="K24" s="26" t="str">
        <f>"127,5"</f>
        <v>127,5</v>
      </c>
      <c r="L24" s="26" t="str">
        <f>"85,7948"</f>
        <v>85,7948</v>
      </c>
      <c r="M24" s="46" t="s">
        <v>328</v>
      </c>
    </row>
    <row r="25" spans="1:13">
      <c r="A25" s="37" t="s">
        <v>42</v>
      </c>
      <c r="B25" s="27" t="s">
        <v>172</v>
      </c>
      <c r="C25" s="27" t="s">
        <v>174</v>
      </c>
      <c r="D25" s="27" t="s">
        <v>173</v>
      </c>
      <c r="E25" s="28" t="s">
        <v>335</v>
      </c>
      <c r="F25" s="27" t="s">
        <v>54</v>
      </c>
      <c r="G25" s="38" t="s">
        <v>124</v>
      </c>
      <c r="H25" s="38" t="s">
        <v>124</v>
      </c>
      <c r="I25" s="36" t="s">
        <v>124</v>
      </c>
      <c r="J25" s="37"/>
      <c r="K25" s="29" t="str">
        <f>"127,5"</f>
        <v>127,5</v>
      </c>
      <c r="L25" s="29" t="str">
        <f>"85,7948"</f>
        <v>85,7948</v>
      </c>
      <c r="M25" s="44" t="s">
        <v>328</v>
      </c>
    </row>
    <row r="27" spans="1:13" ht="16">
      <c r="A27" s="51" t="s">
        <v>21</v>
      </c>
      <c r="B27" s="51"/>
      <c r="C27" s="51"/>
      <c r="D27" s="51"/>
      <c r="E27" s="52"/>
      <c r="F27" s="51"/>
      <c r="G27" s="51"/>
      <c r="H27" s="51"/>
      <c r="I27" s="51"/>
      <c r="J27" s="51"/>
    </row>
    <row r="28" spans="1:13">
      <c r="A28" s="35" t="s">
        <v>42</v>
      </c>
      <c r="B28" s="24" t="s">
        <v>93</v>
      </c>
      <c r="C28" s="24" t="s">
        <v>94</v>
      </c>
      <c r="D28" s="24" t="s">
        <v>95</v>
      </c>
      <c r="E28" s="25" t="s">
        <v>335</v>
      </c>
      <c r="F28" s="24" t="s">
        <v>54</v>
      </c>
      <c r="G28" s="33" t="s">
        <v>98</v>
      </c>
      <c r="H28" s="33" t="s">
        <v>99</v>
      </c>
      <c r="I28" s="33" t="s">
        <v>100</v>
      </c>
      <c r="J28" s="35"/>
      <c r="K28" s="26" t="str">
        <f>"150,0"</f>
        <v>150,0</v>
      </c>
      <c r="L28" s="26" t="str">
        <f>"98,6250"</f>
        <v>98,6250</v>
      </c>
      <c r="M28" s="46"/>
    </row>
    <row r="29" spans="1:13">
      <c r="A29" s="41" t="s">
        <v>112</v>
      </c>
      <c r="B29" s="30" t="s">
        <v>175</v>
      </c>
      <c r="C29" s="30" t="s">
        <v>176</v>
      </c>
      <c r="D29" s="30" t="s">
        <v>177</v>
      </c>
      <c r="E29" s="31" t="s">
        <v>335</v>
      </c>
      <c r="F29" s="30" t="s">
        <v>54</v>
      </c>
      <c r="G29" s="39" t="s">
        <v>30</v>
      </c>
      <c r="H29" s="40" t="s">
        <v>131</v>
      </c>
      <c r="I29" s="40" t="s">
        <v>131</v>
      </c>
      <c r="J29" s="41"/>
      <c r="K29" s="32" t="str">
        <f>"145,0"</f>
        <v>145,0</v>
      </c>
      <c r="L29" s="32" t="str">
        <f>"94,4675"</f>
        <v>94,4675</v>
      </c>
      <c r="M29" s="45" t="s">
        <v>270</v>
      </c>
    </row>
    <row r="30" spans="1:13">
      <c r="A30" s="41" t="s">
        <v>195</v>
      </c>
      <c r="B30" s="30" t="s">
        <v>178</v>
      </c>
      <c r="C30" s="30" t="s">
        <v>179</v>
      </c>
      <c r="D30" s="30" t="s">
        <v>180</v>
      </c>
      <c r="E30" s="31" t="s">
        <v>335</v>
      </c>
      <c r="F30" s="30" t="s">
        <v>54</v>
      </c>
      <c r="G30" s="39" t="s">
        <v>19</v>
      </c>
      <c r="H30" s="40" t="s">
        <v>110</v>
      </c>
      <c r="I30" s="40" t="s">
        <v>28</v>
      </c>
      <c r="J30" s="41"/>
      <c r="K30" s="32" t="str">
        <f>"125,0"</f>
        <v>125,0</v>
      </c>
      <c r="L30" s="32" t="str">
        <f>"80,1250"</f>
        <v>80,1250</v>
      </c>
      <c r="M30" s="30" t="s">
        <v>181</v>
      </c>
    </row>
    <row r="31" spans="1:13">
      <c r="A31" s="37" t="s">
        <v>42</v>
      </c>
      <c r="B31" s="27" t="s">
        <v>182</v>
      </c>
      <c r="C31" s="27" t="s">
        <v>305</v>
      </c>
      <c r="D31" s="27" t="s">
        <v>183</v>
      </c>
      <c r="E31" s="28" t="s">
        <v>338</v>
      </c>
      <c r="F31" s="27" t="s">
        <v>54</v>
      </c>
      <c r="G31" s="36" t="s">
        <v>90</v>
      </c>
      <c r="H31" s="38" t="s">
        <v>18</v>
      </c>
      <c r="I31" s="36" t="s">
        <v>19</v>
      </c>
      <c r="J31" s="37"/>
      <c r="K31" s="29" t="str">
        <f>"125,0"</f>
        <v>125,0</v>
      </c>
      <c r="L31" s="29" t="str">
        <f>"138,2576"</f>
        <v>138,2576</v>
      </c>
      <c r="M31" s="44" t="s">
        <v>280</v>
      </c>
    </row>
    <row r="33" spans="1:13" ht="16">
      <c r="A33" s="51" t="s">
        <v>134</v>
      </c>
      <c r="B33" s="51"/>
      <c r="C33" s="51"/>
      <c r="D33" s="51"/>
      <c r="E33" s="52"/>
      <c r="F33" s="51"/>
      <c r="G33" s="51"/>
      <c r="H33" s="51"/>
      <c r="I33" s="51"/>
      <c r="J33" s="51"/>
    </row>
    <row r="34" spans="1:13">
      <c r="A34" s="35" t="s">
        <v>42</v>
      </c>
      <c r="B34" s="24" t="s">
        <v>184</v>
      </c>
      <c r="C34" s="24" t="s">
        <v>306</v>
      </c>
      <c r="D34" s="24" t="s">
        <v>185</v>
      </c>
      <c r="E34" s="25" t="s">
        <v>337</v>
      </c>
      <c r="F34" s="24" t="s">
        <v>54</v>
      </c>
      <c r="G34" s="33" t="s">
        <v>76</v>
      </c>
      <c r="H34" s="34" t="s">
        <v>77</v>
      </c>
      <c r="I34" s="34" t="s">
        <v>77</v>
      </c>
      <c r="J34" s="35"/>
      <c r="K34" s="26" t="str">
        <f>"100,0"</f>
        <v>100,0</v>
      </c>
      <c r="L34" s="26" t="str">
        <f>"61,2600"</f>
        <v>61,2600</v>
      </c>
      <c r="M34" s="46" t="s">
        <v>270</v>
      </c>
    </row>
    <row r="35" spans="1:13">
      <c r="A35" s="41" t="s">
        <v>42</v>
      </c>
      <c r="B35" s="30" t="s">
        <v>186</v>
      </c>
      <c r="C35" s="30" t="s">
        <v>187</v>
      </c>
      <c r="D35" s="30" t="s">
        <v>188</v>
      </c>
      <c r="E35" s="31" t="s">
        <v>335</v>
      </c>
      <c r="F35" s="30" t="s">
        <v>54</v>
      </c>
      <c r="G35" s="39" t="s">
        <v>100</v>
      </c>
      <c r="H35" s="40" t="s">
        <v>189</v>
      </c>
      <c r="I35" s="39" t="s">
        <v>189</v>
      </c>
      <c r="J35" s="41"/>
      <c r="K35" s="32" t="str">
        <f>"162,5"</f>
        <v>162,5</v>
      </c>
      <c r="L35" s="32" t="str">
        <f>"99,8888"</f>
        <v>99,8888</v>
      </c>
      <c r="M35" s="45" t="s">
        <v>328</v>
      </c>
    </row>
    <row r="36" spans="1:13">
      <c r="A36" s="37" t="s">
        <v>42</v>
      </c>
      <c r="B36" s="27" t="s">
        <v>190</v>
      </c>
      <c r="C36" s="27" t="s">
        <v>307</v>
      </c>
      <c r="D36" s="27" t="s">
        <v>191</v>
      </c>
      <c r="E36" s="28" t="s">
        <v>339</v>
      </c>
      <c r="F36" s="27" t="s">
        <v>54</v>
      </c>
      <c r="G36" s="36" t="s">
        <v>19</v>
      </c>
      <c r="H36" s="38" t="s">
        <v>20</v>
      </c>
      <c r="I36" s="36" t="s">
        <v>20</v>
      </c>
      <c r="J36" s="37"/>
      <c r="K36" s="29" t="str">
        <f>"130,0"</f>
        <v>130,0</v>
      </c>
      <c r="L36" s="29" t="str">
        <f>"85,9899"</f>
        <v>85,9899</v>
      </c>
      <c r="M36" s="44" t="s">
        <v>279</v>
      </c>
    </row>
    <row r="38" spans="1:13" ht="16">
      <c r="A38" s="51" t="s">
        <v>146</v>
      </c>
      <c r="B38" s="51"/>
      <c r="C38" s="51"/>
      <c r="D38" s="51"/>
      <c r="E38" s="52"/>
      <c r="F38" s="51"/>
      <c r="G38" s="51"/>
      <c r="H38" s="51"/>
      <c r="I38" s="51"/>
      <c r="J38" s="51"/>
    </row>
    <row r="39" spans="1:13">
      <c r="A39" s="23" t="s">
        <v>42</v>
      </c>
      <c r="B39" s="7" t="s">
        <v>192</v>
      </c>
      <c r="C39" s="7" t="s">
        <v>193</v>
      </c>
      <c r="D39" s="7" t="s">
        <v>194</v>
      </c>
      <c r="E39" s="8" t="s">
        <v>336</v>
      </c>
      <c r="F39" s="7" t="s">
        <v>54</v>
      </c>
      <c r="G39" s="22" t="s">
        <v>87</v>
      </c>
      <c r="H39" s="22" t="s">
        <v>88</v>
      </c>
      <c r="I39" s="23"/>
      <c r="J39" s="23"/>
      <c r="K39" s="9" t="str">
        <f>"172,5"</f>
        <v>172,5</v>
      </c>
      <c r="L39" s="9" t="str">
        <f>"100,8090"</f>
        <v>100,8090</v>
      </c>
      <c r="M39" s="43" t="s">
        <v>278</v>
      </c>
    </row>
    <row r="41" spans="1:13" ht="16">
      <c r="F41" s="11"/>
      <c r="G41" s="5"/>
      <c r="K41" s="19"/>
      <c r="M41" s="6"/>
    </row>
    <row r="42" spans="1:13">
      <c r="K42" s="19"/>
      <c r="M42" s="6"/>
    </row>
    <row r="43" spans="1:13" ht="18">
      <c r="B43" s="12" t="s">
        <v>34</v>
      </c>
      <c r="C43" s="12"/>
      <c r="G43" s="3"/>
      <c r="K43" s="19"/>
      <c r="M43" s="6"/>
    </row>
    <row r="44" spans="1:13" ht="16">
      <c r="B44" s="13" t="s">
        <v>35</v>
      </c>
      <c r="C44" s="15"/>
      <c r="G44" s="3"/>
      <c r="K44" s="19"/>
      <c r="M44" s="6"/>
    </row>
    <row r="45" spans="1:13" ht="14">
      <c r="B45" s="14"/>
      <c r="C45" s="15" t="s">
        <v>36</v>
      </c>
      <c r="G45" s="3"/>
      <c r="K45" s="19"/>
      <c r="M45" s="6"/>
    </row>
    <row r="46" spans="1:13" ht="14">
      <c r="B46" s="16" t="s">
        <v>37</v>
      </c>
      <c r="C46" s="16" t="s">
        <v>38</v>
      </c>
      <c r="D46" s="16" t="s">
        <v>325</v>
      </c>
      <c r="E46" s="17" t="s">
        <v>150</v>
      </c>
      <c r="F46" s="16" t="s">
        <v>39</v>
      </c>
      <c r="G46" s="3"/>
      <c r="K46" s="19"/>
      <c r="M46" s="6"/>
    </row>
    <row r="47" spans="1:13">
      <c r="B47" s="5" t="s">
        <v>186</v>
      </c>
      <c r="C47" s="5" t="s">
        <v>36</v>
      </c>
      <c r="D47" s="19" t="s">
        <v>151</v>
      </c>
      <c r="E47" s="20">
        <v>162.5</v>
      </c>
      <c r="F47" s="18">
        <v>99.888753145933194</v>
      </c>
      <c r="G47" s="3"/>
      <c r="K47" s="19"/>
      <c r="M47" s="6"/>
    </row>
    <row r="48" spans="1:13">
      <c r="B48" s="5" t="s">
        <v>93</v>
      </c>
      <c r="C48" s="5" t="s">
        <v>36</v>
      </c>
      <c r="D48" s="19" t="s">
        <v>40</v>
      </c>
      <c r="E48" s="20">
        <v>150</v>
      </c>
      <c r="F48" s="18">
        <v>98.625004291534395</v>
      </c>
      <c r="G48" s="3"/>
      <c r="K48" s="19"/>
      <c r="M48" s="6"/>
    </row>
    <row r="49" spans="2:13">
      <c r="B49" s="5" t="s">
        <v>175</v>
      </c>
      <c r="C49" s="5" t="s">
        <v>36</v>
      </c>
      <c r="D49" s="19" t="s">
        <v>40</v>
      </c>
      <c r="E49" s="20">
        <v>145</v>
      </c>
      <c r="F49" s="18">
        <v>94.467498064041095</v>
      </c>
      <c r="G49" s="18"/>
      <c r="K49" s="19"/>
      <c r="M49" s="6"/>
    </row>
    <row r="50" spans="2:13">
      <c r="E50" s="5"/>
      <c r="F50" s="10"/>
      <c r="G50" s="5"/>
      <c r="K50" s="19"/>
      <c r="M50" s="6"/>
    </row>
    <row r="51" spans="2:13" ht="14">
      <c r="C51" s="14"/>
      <c r="D51" s="15"/>
      <c r="E51" s="5"/>
      <c r="F51" s="10"/>
      <c r="G51" s="5"/>
      <c r="K51" s="19"/>
      <c r="M51" s="6"/>
    </row>
    <row r="52" spans="2:13">
      <c r="K52" s="19"/>
      <c r="M52" s="6"/>
    </row>
    <row r="53" spans="2:13">
      <c r="K53" s="19"/>
      <c r="M53" s="6"/>
    </row>
    <row r="54" spans="2:13">
      <c r="K54" s="19"/>
      <c r="M54" s="6"/>
    </row>
    <row r="55" spans="2:13">
      <c r="K55" s="19"/>
      <c r="M55" s="6"/>
    </row>
    <row r="56" spans="2:13">
      <c r="K56" s="19"/>
      <c r="M56" s="6"/>
    </row>
    <row r="57" spans="2:13">
      <c r="K57" s="19"/>
      <c r="M57" s="6"/>
    </row>
    <row r="58" spans="2:13">
      <c r="K58" s="19"/>
      <c r="M58" s="6"/>
    </row>
    <row r="59" spans="2:13" ht="14">
      <c r="C59" s="1"/>
      <c r="D59" s="1"/>
      <c r="E59" s="1"/>
      <c r="F59" s="42"/>
      <c r="G59" s="1"/>
      <c r="K59" s="19"/>
      <c r="M59" s="6"/>
    </row>
    <row r="60" spans="2:13">
      <c r="E60" s="19"/>
      <c r="F60" s="20"/>
      <c r="G60" s="18"/>
      <c r="K60" s="19"/>
      <c r="M60" s="6"/>
    </row>
    <row r="61" spans="2:13">
      <c r="E61" s="19"/>
      <c r="F61" s="20"/>
      <c r="G61" s="18"/>
      <c r="K61" s="19"/>
      <c r="M61" s="6"/>
    </row>
    <row r="62" spans="2:13">
      <c r="E62" s="5"/>
      <c r="F62" s="10"/>
      <c r="G62" s="5"/>
      <c r="K62" s="19"/>
      <c r="M62" s="6"/>
    </row>
    <row r="63" spans="2:13">
      <c r="E63" s="5"/>
      <c r="F63" s="10"/>
      <c r="G63" s="5"/>
      <c r="K63" s="19"/>
      <c r="M63" s="6"/>
    </row>
    <row r="64" spans="2:13" ht="16">
      <c r="D64" s="13"/>
      <c r="E64" s="5"/>
      <c r="F64" s="10"/>
      <c r="G64" s="5"/>
      <c r="K64" s="19"/>
      <c r="M64" s="6"/>
    </row>
    <row r="65" spans="3:13" ht="14">
      <c r="C65" s="14"/>
      <c r="D65" s="15"/>
      <c r="E65" s="5"/>
      <c r="F65" s="10"/>
      <c r="G65" s="5"/>
      <c r="K65" s="19"/>
      <c r="M65" s="6"/>
    </row>
    <row r="66" spans="3:13" ht="14">
      <c r="C66" s="1"/>
      <c r="D66" s="1"/>
      <c r="E66" s="1"/>
      <c r="F66" s="42"/>
      <c r="G66" s="1"/>
      <c r="K66" s="19"/>
      <c r="M66" s="6"/>
    </row>
    <row r="67" spans="3:13">
      <c r="E67" s="19"/>
      <c r="F67" s="20"/>
      <c r="G67" s="18"/>
      <c r="K67" s="19"/>
      <c r="M67" s="6"/>
    </row>
    <row r="68" spans="3:13">
      <c r="E68" s="5"/>
      <c r="F68" s="10"/>
      <c r="G68" s="5"/>
      <c r="K68" s="19"/>
      <c r="M68" s="6"/>
    </row>
    <row r="69" spans="3:13" ht="14">
      <c r="C69" s="14"/>
      <c r="D69" s="15"/>
      <c r="E69" s="5"/>
      <c r="F69" s="10"/>
      <c r="G69" s="5"/>
      <c r="K69" s="19"/>
      <c r="M69" s="6"/>
    </row>
    <row r="70" spans="3:13" ht="14">
      <c r="C70" s="1"/>
      <c r="D70" s="1"/>
      <c r="E70" s="1"/>
      <c r="F70" s="42"/>
      <c r="G70" s="1"/>
      <c r="K70" s="19"/>
      <c r="M70" s="6"/>
    </row>
    <row r="71" spans="3:13">
      <c r="E71" s="19"/>
      <c r="F71" s="20"/>
      <c r="G71" s="18"/>
      <c r="K71" s="19"/>
      <c r="M71" s="6"/>
    </row>
    <row r="72" spans="3:13">
      <c r="E72" s="19"/>
      <c r="F72" s="20"/>
      <c r="G72" s="18"/>
      <c r="K72" s="19"/>
      <c r="M72" s="6"/>
    </row>
    <row r="73" spans="3:13">
      <c r="E73" s="5"/>
      <c r="F73" s="10"/>
      <c r="G73" s="5"/>
      <c r="K73" s="19"/>
      <c r="M73" s="6"/>
    </row>
    <row r="74" spans="3:13">
      <c r="K74" s="19"/>
      <c r="M74" s="6"/>
    </row>
    <row r="75" spans="3:13">
      <c r="K75" s="19"/>
      <c r="M75" s="6"/>
    </row>
    <row r="76" spans="3:13">
      <c r="K76" s="19"/>
      <c r="M76" s="6"/>
    </row>
    <row r="77" spans="3:13">
      <c r="K77" s="19"/>
      <c r="M77" s="6"/>
    </row>
    <row r="78" spans="3:13">
      <c r="K78" s="19"/>
      <c r="M78" s="6"/>
    </row>
    <row r="79" spans="3:13">
      <c r="E79" s="5"/>
      <c r="F79" s="10"/>
      <c r="G79" s="5"/>
      <c r="K79" s="19"/>
      <c r="M79" s="6"/>
    </row>
    <row r="80" spans="3:13" ht="14">
      <c r="C80" s="14"/>
      <c r="D80" s="15"/>
      <c r="E80" s="5"/>
      <c r="F80" s="10"/>
      <c r="G80" s="5"/>
      <c r="K80" s="19"/>
      <c r="M80" s="6"/>
    </row>
    <row r="81" spans="3:13" ht="14">
      <c r="C81" s="1"/>
      <c r="D81" s="1"/>
      <c r="E81" s="1"/>
      <c r="F81" s="42"/>
      <c r="G81" s="1"/>
      <c r="K81" s="19"/>
      <c r="M81" s="6"/>
    </row>
    <row r="82" spans="3:13">
      <c r="E82" s="19"/>
      <c r="F82" s="20"/>
      <c r="G82" s="18"/>
      <c r="K82" s="19"/>
      <c r="M82" s="6"/>
    </row>
    <row r="83" spans="3:13">
      <c r="E83" s="19"/>
      <c r="F83" s="20"/>
      <c r="G83" s="18"/>
      <c r="K83" s="19"/>
      <c r="M83" s="6"/>
    </row>
    <row r="84" spans="3:13">
      <c r="E84" s="5"/>
      <c r="F84" s="10"/>
      <c r="G84" s="5"/>
      <c r="K84" s="19"/>
      <c r="M84" s="6"/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3:J33"/>
    <mergeCell ref="A38:J38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8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10" width="5.5" style="19" customWidth="1"/>
    <col min="11" max="11" width="10.5" style="6" bestFit="1" customWidth="1"/>
    <col min="12" max="12" width="8.5" style="6" bestFit="1" customWidth="1"/>
    <col min="13" max="13" width="24.83203125" style="5" bestFit="1" customWidth="1"/>
    <col min="14" max="16384" width="9.1640625" style="3"/>
  </cols>
  <sheetData>
    <row r="1" spans="1:13" s="2" customFormat="1" ht="29" customHeight="1">
      <c r="A1" s="55" t="s">
        <v>294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8</v>
      </c>
      <c r="H3" s="69"/>
      <c r="I3" s="69"/>
      <c r="J3" s="69"/>
      <c r="K3" s="67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3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3" t="s">
        <v>42</v>
      </c>
      <c r="B6" s="7" t="s">
        <v>113</v>
      </c>
      <c r="C6" s="7" t="s">
        <v>308</v>
      </c>
      <c r="D6" s="7" t="s">
        <v>114</v>
      </c>
      <c r="E6" s="8" t="s">
        <v>334</v>
      </c>
      <c r="F6" s="7" t="s">
        <v>54</v>
      </c>
      <c r="G6" s="22" t="s">
        <v>115</v>
      </c>
      <c r="H6" s="22" t="s">
        <v>116</v>
      </c>
      <c r="I6" s="22" t="s">
        <v>117</v>
      </c>
      <c r="J6" s="23"/>
      <c r="K6" s="9" t="str">
        <f>"55,0"</f>
        <v>55,0</v>
      </c>
      <c r="L6" s="9" t="str">
        <f>"53,5559"</f>
        <v>53,5559</v>
      </c>
      <c r="M6" s="43" t="s">
        <v>286</v>
      </c>
    </row>
    <row r="8" spans="1:13" ht="16">
      <c r="A8" s="51" t="s">
        <v>10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3" t="s">
        <v>42</v>
      </c>
      <c r="B9" s="7" t="s">
        <v>118</v>
      </c>
      <c r="C9" s="7" t="s">
        <v>119</v>
      </c>
      <c r="D9" s="7" t="s">
        <v>120</v>
      </c>
      <c r="E9" s="8" t="s">
        <v>335</v>
      </c>
      <c r="F9" s="43" t="s">
        <v>324</v>
      </c>
      <c r="G9" s="22" t="s">
        <v>90</v>
      </c>
      <c r="H9" s="21" t="s">
        <v>81</v>
      </c>
      <c r="I9" s="21" t="s">
        <v>81</v>
      </c>
      <c r="J9" s="23"/>
      <c r="K9" s="9" t="str">
        <f>"115,0"</f>
        <v>115,0</v>
      </c>
      <c r="L9" s="9" t="str">
        <f>"84,2030"</f>
        <v>84,2030</v>
      </c>
      <c r="M9" s="7" t="s">
        <v>328</v>
      </c>
    </row>
    <row r="11" spans="1:13" ht="16">
      <c r="A11" s="51" t="s">
        <v>82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35" t="s">
        <v>42</v>
      </c>
      <c r="B12" s="24" t="s">
        <v>121</v>
      </c>
      <c r="C12" s="24" t="s">
        <v>309</v>
      </c>
      <c r="D12" s="24" t="s">
        <v>122</v>
      </c>
      <c r="E12" s="25" t="s">
        <v>340</v>
      </c>
      <c r="F12" s="24" t="s">
        <v>123</v>
      </c>
      <c r="G12" s="33" t="s">
        <v>124</v>
      </c>
      <c r="H12" s="33" t="s">
        <v>28</v>
      </c>
      <c r="I12" s="34" t="s">
        <v>29</v>
      </c>
      <c r="J12" s="35"/>
      <c r="K12" s="26" t="str">
        <f>"135,0"</f>
        <v>135,0</v>
      </c>
      <c r="L12" s="26" t="str">
        <f>"131,2978"</f>
        <v>131,2978</v>
      </c>
      <c r="M12" s="24" t="s">
        <v>328</v>
      </c>
    </row>
    <row r="13" spans="1:13">
      <c r="A13" s="37" t="s">
        <v>42</v>
      </c>
      <c r="B13" s="27" t="s">
        <v>125</v>
      </c>
      <c r="C13" s="27" t="s">
        <v>310</v>
      </c>
      <c r="D13" s="27" t="s">
        <v>126</v>
      </c>
      <c r="E13" s="28" t="s">
        <v>341</v>
      </c>
      <c r="F13" s="27" t="s">
        <v>54</v>
      </c>
      <c r="G13" s="36" t="s">
        <v>56</v>
      </c>
      <c r="H13" s="36" t="s">
        <v>16</v>
      </c>
      <c r="I13" s="36" t="s">
        <v>17</v>
      </c>
      <c r="J13" s="36" t="s">
        <v>76</v>
      </c>
      <c r="K13" s="29" t="str">
        <f>"95,0"</f>
        <v>95,0</v>
      </c>
      <c r="L13" s="29" t="str">
        <f>"117,6429"</f>
        <v>117,6429</v>
      </c>
      <c r="M13" s="44" t="s">
        <v>287</v>
      </c>
    </row>
    <row r="15" spans="1:13" ht="16">
      <c r="A15" s="51" t="s">
        <v>21</v>
      </c>
      <c r="B15" s="51"/>
      <c r="C15" s="51"/>
      <c r="D15" s="51"/>
      <c r="E15" s="52"/>
      <c r="F15" s="51"/>
      <c r="G15" s="51"/>
      <c r="H15" s="51"/>
      <c r="I15" s="51"/>
      <c r="J15" s="51"/>
    </row>
    <row r="16" spans="1:13">
      <c r="A16" s="35" t="s">
        <v>42</v>
      </c>
      <c r="B16" s="24" t="s">
        <v>127</v>
      </c>
      <c r="C16" s="24" t="s">
        <v>128</v>
      </c>
      <c r="D16" s="24" t="s">
        <v>129</v>
      </c>
      <c r="E16" s="25" t="s">
        <v>335</v>
      </c>
      <c r="F16" s="24" t="s">
        <v>130</v>
      </c>
      <c r="G16" s="34" t="s">
        <v>28</v>
      </c>
      <c r="H16" s="33" t="s">
        <v>30</v>
      </c>
      <c r="I16" s="33" t="s">
        <v>131</v>
      </c>
      <c r="J16" s="35"/>
      <c r="K16" s="26" t="str">
        <f>"152,5"</f>
        <v>152,5</v>
      </c>
      <c r="L16" s="26" t="str">
        <f>"99,0488"</f>
        <v>99,0488</v>
      </c>
      <c r="M16" s="46" t="s">
        <v>283</v>
      </c>
    </row>
    <row r="17" spans="1:13">
      <c r="A17" s="37" t="s">
        <v>42</v>
      </c>
      <c r="B17" s="27" t="s">
        <v>132</v>
      </c>
      <c r="C17" s="27" t="s">
        <v>311</v>
      </c>
      <c r="D17" s="27" t="s">
        <v>133</v>
      </c>
      <c r="E17" s="28" t="s">
        <v>341</v>
      </c>
      <c r="F17" s="27" t="s">
        <v>54</v>
      </c>
      <c r="G17" s="36" t="s">
        <v>76</v>
      </c>
      <c r="H17" s="36" t="s">
        <v>89</v>
      </c>
      <c r="I17" s="38" t="s">
        <v>90</v>
      </c>
      <c r="J17" s="37"/>
      <c r="K17" s="29" t="str">
        <f>"110,0"</f>
        <v>110,0</v>
      </c>
      <c r="L17" s="29" t="str">
        <f>"121,0077"</f>
        <v>121,0077</v>
      </c>
      <c r="M17" s="44" t="s">
        <v>288</v>
      </c>
    </row>
    <row r="19" spans="1:13" ht="16">
      <c r="A19" s="51" t="s">
        <v>134</v>
      </c>
      <c r="B19" s="51"/>
      <c r="C19" s="51"/>
      <c r="D19" s="51"/>
      <c r="E19" s="52"/>
      <c r="F19" s="51"/>
      <c r="G19" s="51"/>
      <c r="H19" s="51"/>
      <c r="I19" s="51"/>
      <c r="J19" s="51"/>
    </row>
    <row r="20" spans="1:13">
      <c r="A20" s="35" t="s">
        <v>42</v>
      </c>
      <c r="B20" s="24" t="s">
        <v>135</v>
      </c>
      <c r="C20" s="24" t="s">
        <v>136</v>
      </c>
      <c r="D20" s="24" t="s">
        <v>137</v>
      </c>
      <c r="E20" s="25" t="s">
        <v>335</v>
      </c>
      <c r="F20" s="24" t="s">
        <v>54</v>
      </c>
      <c r="G20" s="33" t="s">
        <v>138</v>
      </c>
      <c r="H20" s="33" t="s">
        <v>139</v>
      </c>
      <c r="I20" s="34" t="s">
        <v>111</v>
      </c>
      <c r="J20" s="35"/>
      <c r="K20" s="26" t="str">
        <f>"222,5"</f>
        <v>222,5</v>
      </c>
      <c r="L20" s="26" t="str">
        <f>"135,6360"</f>
        <v>135,6360</v>
      </c>
      <c r="M20" s="24" t="s">
        <v>328</v>
      </c>
    </row>
    <row r="21" spans="1:13">
      <c r="A21" s="41" t="s">
        <v>112</v>
      </c>
      <c r="B21" s="30" t="s">
        <v>140</v>
      </c>
      <c r="C21" s="30" t="s">
        <v>141</v>
      </c>
      <c r="D21" s="30" t="s">
        <v>142</v>
      </c>
      <c r="E21" s="31" t="s">
        <v>335</v>
      </c>
      <c r="F21" s="30" t="s">
        <v>54</v>
      </c>
      <c r="G21" s="40" t="s">
        <v>104</v>
      </c>
      <c r="H21" s="39" t="s">
        <v>96</v>
      </c>
      <c r="I21" s="40" t="s">
        <v>97</v>
      </c>
      <c r="J21" s="41"/>
      <c r="K21" s="32" t="str">
        <f>"170,0"</f>
        <v>170,0</v>
      </c>
      <c r="L21" s="32" t="str">
        <f>"105,1110"</f>
        <v>105,1110</v>
      </c>
      <c r="M21" s="30" t="s">
        <v>328</v>
      </c>
    </row>
    <row r="22" spans="1:13">
      <c r="A22" s="41" t="s">
        <v>42</v>
      </c>
      <c r="B22" s="30" t="s">
        <v>135</v>
      </c>
      <c r="C22" s="30" t="s">
        <v>312</v>
      </c>
      <c r="D22" s="30" t="s">
        <v>137</v>
      </c>
      <c r="E22" s="31" t="s">
        <v>334</v>
      </c>
      <c r="F22" s="30" t="s">
        <v>54</v>
      </c>
      <c r="G22" s="39" t="s">
        <v>138</v>
      </c>
      <c r="H22" s="39" t="s">
        <v>139</v>
      </c>
      <c r="I22" s="40" t="s">
        <v>111</v>
      </c>
      <c r="J22" s="41"/>
      <c r="K22" s="32" t="str">
        <f>"222,5"</f>
        <v>222,5</v>
      </c>
      <c r="L22" s="32" t="str">
        <f>"135,6360"</f>
        <v>135,6360</v>
      </c>
      <c r="M22" s="30" t="s">
        <v>328</v>
      </c>
    </row>
    <row r="23" spans="1:13">
      <c r="A23" s="37" t="s">
        <v>112</v>
      </c>
      <c r="B23" s="27" t="s">
        <v>140</v>
      </c>
      <c r="C23" s="27" t="s">
        <v>313</v>
      </c>
      <c r="D23" s="27" t="s">
        <v>142</v>
      </c>
      <c r="E23" s="28" t="s">
        <v>334</v>
      </c>
      <c r="F23" s="27" t="s">
        <v>54</v>
      </c>
      <c r="G23" s="38" t="s">
        <v>104</v>
      </c>
      <c r="H23" s="36" t="s">
        <v>96</v>
      </c>
      <c r="I23" s="38" t="s">
        <v>97</v>
      </c>
      <c r="J23" s="37"/>
      <c r="K23" s="29" t="str">
        <f>"170,0"</f>
        <v>170,0</v>
      </c>
      <c r="L23" s="29" t="str">
        <f>"108,0541"</f>
        <v>108,0541</v>
      </c>
      <c r="M23" s="27" t="s">
        <v>328</v>
      </c>
    </row>
    <row r="25" spans="1:13" ht="16">
      <c r="A25" s="51" t="s">
        <v>143</v>
      </c>
      <c r="B25" s="51"/>
      <c r="C25" s="51"/>
      <c r="D25" s="51"/>
      <c r="E25" s="52"/>
      <c r="F25" s="51"/>
      <c r="G25" s="51"/>
      <c r="H25" s="51"/>
      <c r="I25" s="51"/>
      <c r="J25" s="51"/>
    </row>
    <row r="26" spans="1:13">
      <c r="A26" s="23" t="s">
        <v>42</v>
      </c>
      <c r="B26" s="7" t="s">
        <v>144</v>
      </c>
      <c r="C26" s="7" t="s">
        <v>314</v>
      </c>
      <c r="D26" s="7" t="s">
        <v>145</v>
      </c>
      <c r="E26" s="8" t="s">
        <v>339</v>
      </c>
      <c r="F26" s="7" t="s">
        <v>54</v>
      </c>
      <c r="G26" s="22" t="s">
        <v>30</v>
      </c>
      <c r="H26" s="22" t="s">
        <v>100</v>
      </c>
      <c r="I26" s="21" t="s">
        <v>86</v>
      </c>
      <c r="J26" s="23"/>
      <c r="K26" s="9" t="str">
        <f>"150,0"</f>
        <v>150,0</v>
      </c>
      <c r="L26" s="9" t="str">
        <f>"119,3130"</f>
        <v>119,3130</v>
      </c>
      <c r="M26" s="43" t="s">
        <v>285</v>
      </c>
    </row>
    <row r="28" spans="1:13" ht="16">
      <c r="A28" s="51" t="s">
        <v>146</v>
      </c>
      <c r="B28" s="51"/>
      <c r="C28" s="51"/>
      <c r="D28" s="51"/>
      <c r="E28" s="52"/>
      <c r="F28" s="51"/>
      <c r="G28" s="51"/>
      <c r="H28" s="51"/>
      <c r="I28" s="51"/>
      <c r="J28" s="51"/>
    </row>
    <row r="29" spans="1:13">
      <c r="A29" s="23" t="s">
        <v>42</v>
      </c>
      <c r="B29" s="7" t="s">
        <v>147</v>
      </c>
      <c r="C29" s="7" t="s">
        <v>148</v>
      </c>
      <c r="D29" s="7" t="s">
        <v>149</v>
      </c>
      <c r="E29" s="8" t="s">
        <v>335</v>
      </c>
      <c r="F29" s="7" t="s">
        <v>54</v>
      </c>
      <c r="G29" s="22" t="s">
        <v>92</v>
      </c>
      <c r="H29" s="22" t="s">
        <v>25</v>
      </c>
      <c r="I29" s="22" t="s">
        <v>32</v>
      </c>
      <c r="J29" s="23"/>
      <c r="K29" s="9" t="str">
        <f>"210,0"</f>
        <v>210,0</v>
      </c>
      <c r="L29" s="9" t="str">
        <f>"120,3510"</f>
        <v>120,3510</v>
      </c>
      <c r="M29" s="7" t="s">
        <v>328</v>
      </c>
    </row>
    <row r="31" spans="1:13" ht="16">
      <c r="F31" s="11"/>
      <c r="G31" s="5"/>
      <c r="K31" s="19"/>
      <c r="M31" s="6"/>
    </row>
    <row r="32" spans="1:13" ht="16">
      <c r="F32" s="11"/>
      <c r="G32" s="5"/>
      <c r="K32" s="19"/>
      <c r="M32" s="6"/>
    </row>
    <row r="33" spans="3:13" ht="16">
      <c r="F33" s="11"/>
      <c r="G33" s="5"/>
      <c r="K33" s="19"/>
      <c r="M33" s="6"/>
    </row>
    <row r="34" spans="3:13" ht="16">
      <c r="F34" s="11"/>
      <c r="G34" s="5"/>
      <c r="K34" s="19"/>
      <c r="M34" s="6"/>
    </row>
    <row r="35" spans="3:13" ht="16">
      <c r="F35" s="11"/>
      <c r="G35" s="5"/>
      <c r="K35" s="19"/>
      <c r="M35" s="6"/>
    </row>
    <row r="36" spans="3:13" ht="16">
      <c r="F36" s="11"/>
      <c r="G36" s="5"/>
      <c r="K36" s="19"/>
      <c r="M36" s="6"/>
    </row>
    <row r="37" spans="3:13" ht="16">
      <c r="F37" s="11"/>
      <c r="G37" s="5"/>
      <c r="K37" s="19"/>
      <c r="M37" s="6"/>
    </row>
    <row r="38" spans="3:13">
      <c r="G38" s="5"/>
      <c r="K38" s="19"/>
      <c r="M38" s="6"/>
    </row>
    <row r="39" spans="3:13" ht="18">
      <c r="C39" s="12"/>
      <c r="D39" s="12"/>
      <c r="E39" s="5"/>
      <c r="F39" s="10"/>
      <c r="G39" s="5"/>
      <c r="K39" s="19"/>
      <c r="M39" s="6"/>
    </row>
    <row r="40" spans="3:13" ht="16">
      <c r="C40" s="13"/>
      <c r="D40" s="13"/>
      <c r="E40" s="5"/>
      <c r="F40" s="10"/>
      <c r="G40" s="5"/>
      <c r="K40" s="19"/>
      <c r="M40" s="6"/>
    </row>
    <row r="41" spans="3:13" ht="14">
      <c r="C41" s="14"/>
      <c r="D41" s="15"/>
      <c r="E41" s="5"/>
      <c r="F41" s="10"/>
      <c r="G41" s="5"/>
      <c r="K41" s="19"/>
      <c r="M41" s="6"/>
    </row>
    <row r="42" spans="3:13" ht="14">
      <c r="C42" s="1"/>
      <c r="D42" s="1"/>
      <c r="E42" s="1"/>
      <c r="F42" s="42"/>
      <c r="G42" s="1"/>
      <c r="K42" s="19"/>
      <c r="M42" s="6"/>
    </row>
    <row r="43" spans="3:13">
      <c r="E43" s="19"/>
      <c r="F43" s="20"/>
      <c r="G43" s="18"/>
      <c r="K43" s="19"/>
      <c r="M43" s="6"/>
    </row>
    <row r="44" spans="3:13">
      <c r="E44" s="5"/>
      <c r="F44" s="10"/>
      <c r="G44" s="5"/>
      <c r="K44" s="19"/>
      <c r="M44" s="6"/>
    </row>
    <row r="45" spans="3:13">
      <c r="E45" s="5"/>
      <c r="F45" s="10"/>
      <c r="G45" s="5"/>
      <c r="K45" s="19"/>
      <c r="M45" s="6"/>
    </row>
    <row r="46" spans="3:13" ht="16">
      <c r="C46" s="13"/>
      <c r="D46" s="13"/>
      <c r="E46" s="5"/>
      <c r="F46" s="10"/>
      <c r="G46" s="5"/>
      <c r="K46" s="19"/>
      <c r="M46" s="6"/>
    </row>
    <row r="47" spans="3:13" ht="14">
      <c r="C47" s="14"/>
      <c r="D47" s="15"/>
      <c r="E47" s="5"/>
      <c r="F47" s="10"/>
      <c r="G47" s="5"/>
      <c r="K47" s="19"/>
      <c r="M47" s="6"/>
    </row>
    <row r="48" spans="3:13" ht="14">
      <c r="C48" s="1"/>
      <c r="D48" s="1"/>
      <c r="E48" s="1"/>
      <c r="F48" s="42"/>
      <c r="G48" s="1"/>
      <c r="K48" s="19"/>
      <c r="M48" s="6"/>
    </row>
    <row r="49" spans="3:13">
      <c r="E49" s="19"/>
      <c r="F49" s="20"/>
      <c r="G49" s="18"/>
      <c r="K49" s="19"/>
      <c r="M49" s="6"/>
    </row>
    <row r="50" spans="3:13">
      <c r="E50" s="19"/>
      <c r="F50" s="20"/>
      <c r="G50" s="18"/>
      <c r="K50" s="19"/>
      <c r="M50" s="6"/>
    </row>
    <row r="51" spans="3:13">
      <c r="E51" s="19"/>
      <c r="F51" s="20"/>
      <c r="G51" s="18"/>
      <c r="K51" s="19"/>
      <c r="M51" s="6"/>
    </row>
    <row r="52" spans="3:13">
      <c r="E52" s="5"/>
      <c r="F52" s="10"/>
      <c r="G52" s="5"/>
      <c r="K52" s="19"/>
      <c r="M52" s="6"/>
    </row>
    <row r="53" spans="3:13" ht="14">
      <c r="C53" s="14"/>
      <c r="D53" s="15"/>
      <c r="E53" s="5"/>
      <c r="F53" s="10"/>
      <c r="G53" s="5"/>
      <c r="K53" s="19"/>
      <c r="M53" s="6"/>
    </row>
    <row r="54" spans="3:13" ht="14">
      <c r="C54" s="1"/>
      <c r="D54" s="1"/>
      <c r="E54" s="1"/>
      <c r="F54" s="42"/>
      <c r="G54" s="1"/>
      <c r="K54" s="19"/>
      <c r="M54" s="6"/>
    </row>
    <row r="55" spans="3:13">
      <c r="E55" s="19"/>
      <c r="F55" s="20"/>
      <c r="G55" s="18"/>
      <c r="K55" s="19"/>
      <c r="M55" s="6"/>
    </row>
    <row r="56" spans="3:13">
      <c r="E56" s="19"/>
      <c r="F56" s="20"/>
      <c r="G56" s="18"/>
      <c r="K56" s="19"/>
      <c r="M56" s="6"/>
    </row>
    <row r="57" spans="3:13">
      <c r="E57" s="19"/>
      <c r="F57" s="20"/>
      <c r="G57" s="18"/>
      <c r="K57" s="19"/>
      <c r="M57" s="6"/>
    </row>
    <row r="58" spans="3:13">
      <c r="E58" s="5"/>
      <c r="F58" s="10"/>
      <c r="G58" s="5"/>
      <c r="K58" s="19"/>
      <c r="M58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8:J28"/>
    <mergeCell ref="K3:K4"/>
    <mergeCell ref="L3:L4"/>
    <mergeCell ref="M3:M4"/>
    <mergeCell ref="A5:J5"/>
    <mergeCell ref="B3:B4"/>
    <mergeCell ref="A8:J8"/>
    <mergeCell ref="A11:J11"/>
    <mergeCell ref="A15:J15"/>
    <mergeCell ref="A19:J19"/>
    <mergeCell ref="A25:J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9.1640625" style="6" customWidth="1"/>
    <col min="13" max="13" width="18.5" style="5" customWidth="1"/>
    <col min="14" max="16384" width="9.1640625" style="3"/>
  </cols>
  <sheetData>
    <row r="1" spans="1:13" s="2" customFormat="1" ht="29" customHeight="1">
      <c r="A1" s="55" t="s">
        <v>295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8</v>
      </c>
      <c r="H3" s="69"/>
      <c r="I3" s="69"/>
      <c r="J3" s="69"/>
      <c r="K3" s="67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3"/>
    </row>
    <row r="5" spans="1:13" ht="16">
      <c r="A5" s="53" t="s">
        <v>82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5" t="s">
        <v>42</v>
      </c>
      <c r="B6" s="24" t="s">
        <v>263</v>
      </c>
      <c r="C6" s="24" t="s">
        <v>264</v>
      </c>
      <c r="D6" s="24" t="s">
        <v>173</v>
      </c>
      <c r="E6" s="25" t="s">
        <v>335</v>
      </c>
      <c r="F6" s="24" t="s">
        <v>54</v>
      </c>
      <c r="G6" s="33" t="s">
        <v>18</v>
      </c>
      <c r="H6" s="33" t="s">
        <v>20</v>
      </c>
      <c r="I6" s="34" t="s">
        <v>265</v>
      </c>
      <c r="J6" s="35"/>
      <c r="K6" s="26" t="str">
        <f>"130,0"</f>
        <v>130,0</v>
      </c>
      <c r="L6" s="26" t="str">
        <f>"87,4770"</f>
        <v>87,4770</v>
      </c>
      <c r="M6" s="24" t="s">
        <v>328</v>
      </c>
    </row>
    <row r="7" spans="1:13">
      <c r="A7" s="41" t="s">
        <v>112</v>
      </c>
      <c r="B7" s="30" t="s">
        <v>259</v>
      </c>
      <c r="C7" s="30" t="s">
        <v>260</v>
      </c>
      <c r="D7" s="30" t="s">
        <v>261</v>
      </c>
      <c r="E7" s="31" t="s">
        <v>335</v>
      </c>
      <c r="F7" s="30" t="s">
        <v>262</v>
      </c>
      <c r="G7" s="39" t="s">
        <v>81</v>
      </c>
      <c r="H7" s="39" t="s">
        <v>19</v>
      </c>
      <c r="I7" s="40" t="s">
        <v>124</v>
      </c>
      <c r="J7" s="41"/>
      <c r="K7" s="32" t="str">
        <f>"125,0"</f>
        <v>125,0</v>
      </c>
      <c r="L7" s="32" t="str">
        <f>"84,3000"</f>
        <v>84,3000</v>
      </c>
      <c r="M7" s="30" t="s">
        <v>328</v>
      </c>
    </row>
    <row r="8" spans="1:13">
      <c r="A8" s="37" t="s">
        <v>195</v>
      </c>
      <c r="B8" s="27" t="s">
        <v>266</v>
      </c>
      <c r="C8" s="27" t="s">
        <v>267</v>
      </c>
      <c r="D8" s="27" t="s">
        <v>239</v>
      </c>
      <c r="E8" s="28" t="s">
        <v>335</v>
      </c>
      <c r="F8" s="27" t="s">
        <v>54</v>
      </c>
      <c r="G8" s="36" t="s">
        <v>46</v>
      </c>
      <c r="H8" s="36" t="s">
        <v>56</v>
      </c>
      <c r="I8" s="38" t="s">
        <v>49</v>
      </c>
      <c r="J8" s="37"/>
      <c r="K8" s="29" t="str">
        <f>"85,0"</f>
        <v>85,0</v>
      </c>
      <c r="L8" s="29" t="str">
        <f>"57,0265"</f>
        <v>57,0265</v>
      </c>
      <c r="M8" s="27" t="s">
        <v>328</v>
      </c>
    </row>
    <row r="10" spans="1:13" ht="16">
      <c r="A10" s="51" t="s">
        <v>21</v>
      </c>
      <c r="B10" s="51"/>
      <c r="C10" s="51"/>
      <c r="D10" s="51"/>
      <c r="E10" s="52"/>
      <c r="F10" s="51"/>
      <c r="G10" s="51"/>
      <c r="H10" s="51"/>
      <c r="I10" s="51"/>
      <c r="J10" s="51"/>
    </row>
    <row r="11" spans="1:13">
      <c r="A11" s="23" t="s">
        <v>42</v>
      </c>
      <c r="B11" s="7" t="s">
        <v>268</v>
      </c>
      <c r="C11" s="7" t="s">
        <v>269</v>
      </c>
      <c r="D11" s="7" t="s">
        <v>108</v>
      </c>
      <c r="E11" s="8" t="s">
        <v>335</v>
      </c>
      <c r="F11" s="7" t="s">
        <v>54</v>
      </c>
      <c r="G11" s="22" t="s">
        <v>20</v>
      </c>
      <c r="H11" s="22" t="s">
        <v>265</v>
      </c>
      <c r="I11" s="21" t="s">
        <v>29</v>
      </c>
      <c r="J11" s="23"/>
      <c r="K11" s="9" t="str">
        <f>"137,5"</f>
        <v>137,5</v>
      </c>
      <c r="L11" s="9" t="str">
        <f>"88,4950"</f>
        <v>88,4950</v>
      </c>
      <c r="M11" s="7" t="s">
        <v>328</v>
      </c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 ht="16">
      <c r="F18" s="11"/>
      <c r="G18" s="5"/>
      <c r="K18" s="19"/>
      <c r="M18" s="6"/>
    </row>
    <row r="19" spans="3:13" ht="16">
      <c r="F19" s="11"/>
      <c r="G19" s="5"/>
      <c r="K19" s="19"/>
      <c r="M19" s="6"/>
    </row>
    <row r="20" spans="3:13">
      <c r="G20" s="5"/>
      <c r="K20" s="19"/>
      <c r="M20" s="6"/>
    </row>
    <row r="21" spans="3:13" ht="18">
      <c r="C21" s="12"/>
      <c r="D21" s="12"/>
      <c r="E21" s="5"/>
      <c r="F21" s="10"/>
      <c r="G21" s="5"/>
      <c r="K21" s="19"/>
      <c r="M21" s="6"/>
    </row>
    <row r="22" spans="3:13" ht="16">
      <c r="C22" s="13"/>
      <c r="D22" s="13"/>
      <c r="E22" s="5"/>
      <c r="F22" s="10"/>
      <c r="G22" s="5"/>
      <c r="K22" s="19"/>
      <c r="M22" s="6"/>
    </row>
    <row r="23" spans="3:13" ht="14">
      <c r="C23" s="14"/>
      <c r="D23" s="15"/>
      <c r="E23" s="5"/>
      <c r="F23" s="10"/>
      <c r="G23" s="5"/>
      <c r="K23" s="19"/>
      <c r="M23" s="6"/>
    </row>
    <row r="24" spans="3:13" ht="14">
      <c r="C24" s="1"/>
      <c r="D24" s="1"/>
      <c r="E24" s="1"/>
      <c r="F24" s="42"/>
      <c r="G24" s="1"/>
      <c r="K24" s="19"/>
      <c r="M24" s="6"/>
    </row>
    <row r="25" spans="3:13">
      <c r="E25" s="19"/>
      <c r="F25" s="20"/>
      <c r="G25" s="18"/>
      <c r="K25" s="19"/>
      <c r="M25" s="6"/>
    </row>
    <row r="26" spans="3:13">
      <c r="E26" s="19"/>
      <c r="F26" s="20"/>
      <c r="G26" s="18"/>
      <c r="K26" s="19"/>
      <c r="M26" s="6"/>
    </row>
    <row r="27" spans="3:13">
      <c r="E27" s="19"/>
      <c r="F27" s="20"/>
      <c r="G27" s="18"/>
      <c r="K27" s="19"/>
      <c r="M27" s="6"/>
    </row>
    <row r="28" spans="3:13">
      <c r="E28" s="5"/>
      <c r="F28" s="10"/>
      <c r="G28" s="5"/>
      <c r="K28" s="19"/>
      <c r="M28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10:J10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5" t="s">
        <v>296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9</v>
      </c>
      <c r="H3" s="69"/>
      <c r="I3" s="69"/>
      <c r="J3" s="69"/>
      <c r="K3" s="67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3"/>
    </row>
    <row r="5" spans="1:13" ht="16">
      <c r="A5" s="53" t="s">
        <v>69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3" t="s">
        <v>42</v>
      </c>
      <c r="B6" s="7" t="s">
        <v>73</v>
      </c>
      <c r="C6" s="7" t="s">
        <v>74</v>
      </c>
      <c r="D6" s="7" t="s">
        <v>75</v>
      </c>
      <c r="E6" s="8" t="s">
        <v>335</v>
      </c>
      <c r="F6" s="7" t="s">
        <v>54</v>
      </c>
      <c r="G6" s="22" t="s">
        <v>60</v>
      </c>
      <c r="H6" s="22" t="s">
        <v>81</v>
      </c>
      <c r="I6" s="22" t="s">
        <v>19</v>
      </c>
      <c r="J6" s="23"/>
      <c r="K6" s="9" t="str">
        <f>"125,0"</f>
        <v>125,0</v>
      </c>
      <c r="L6" s="9" t="str">
        <f>"128,4000"</f>
        <v>128,4000</v>
      </c>
      <c r="M6" s="43" t="s">
        <v>277</v>
      </c>
    </row>
    <row r="8" spans="1:13" ht="16">
      <c r="A8" s="51" t="s">
        <v>82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3" t="s">
        <v>42</v>
      </c>
      <c r="B9" s="7" t="s">
        <v>228</v>
      </c>
      <c r="C9" s="7" t="s">
        <v>315</v>
      </c>
      <c r="D9" s="7" t="s">
        <v>229</v>
      </c>
      <c r="E9" s="8" t="s">
        <v>337</v>
      </c>
      <c r="F9" s="7" t="s">
        <v>326</v>
      </c>
      <c r="G9" s="22" t="s">
        <v>210</v>
      </c>
      <c r="H9" s="22" t="s">
        <v>32</v>
      </c>
      <c r="I9" s="21" t="s">
        <v>33</v>
      </c>
      <c r="J9" s="23"/>
      <c r="K9" s="9" t="str">
        <f>"210,0"</f>
        <v>210,0</v>
      </c>
      <c r="L9" s="9" t="str">
        <f>"145,5930"</f>
        <v>145,5930</v>
      </c>
      <c r="M9" s="7" t="s">
        <v>328</v>
      </c>
    </row>
    <row r="11" spans="1:13" ht="16">
      <c r="F11" s="11"/>
      <c r="G11" s="5"/>
      <c r="K11" s="19"/>
      <c r="M11" s="6"/>
    </row>
    <row r="12" spans="1:13" ht="16">
      <c r="F12" s="11"/>
      <c r="G12" s="5"/>
      <c r="K12" s="19"/>
      <c r="M12" s="6"/>
    </row>
    <row r="13" spans="1:13" ht="16">
      <c r="F13" s="11"/>
      <c r="G13" s="5"/>
      <c r="K13" s="19"/>
      <c r="M13" s="6"/>
    </row>
    <row r="14" spans="1:13" ht="16">
      <c r="F14" s="11"/>
      <c r="G14" s="5"/>
      <c r="K14" s="19"/>
      <c r="M14" s="6"/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>
      <c r="G18" s="5"/>
      <c r="K18" s="19"/>
      <c r="M18" s="6"/>
    </row>
    <row r="19" spans="3:13" ht="18">
      <c r="C19" s="12"/>
      <c r="D19" s="12"/>
      <c r="E19" s="5"/>
      <c r="F19" s="10"/>
      <c r="G19" s="5"/>
      <c r="K19" s="19"/>
      <c r="M19" s="6"/>
    </row>
    <row r="20" spans="3:13" ht="16">
      <c r="C20" s="13"/>
      <c r="D20" s="13"/>
      <c r="E20" s="5"/>
      <c r="F20" s="10"/>
      <c r="G20" s="5"/>
      <c r="K20" s="19"/>
      <c r="M20" s="6"/>
    </row>
    <row r="21" spans="3:13" ht="14">
      <c r="C21" s="14"/>
      <c r="D21" s="15"/>
      <c r="E21" s="5"/>
      <c r="F21" s="10"/>
      <c r="G21" s="5"/>
      <c r="K21" s="19"/>
      <c r="M21" s="6"/>
    </row>
    <row r="22" spans="3:13" ht="14">
      <c r="C22" s="1"/>
      <c r="D22" s="1"/>
      <c r="E22" s="1"/>
      <c r="F22" s="42"/>
      <c r="G22" s="1"/>
      <c r="K22" s="19"/>
      <c r="M22" s="6"/>
    </row>
    <row r="23" spans="3:13">
      <c r="E23" s="19"/>
      <c r="F23" s="20"/>
      <c r="G23" s="18"/>
      <c r="K23" s="19"/>
      <c r="M23" s="6"/>
    </row>
    <row r="24" spans="3:13">
      <c r="E24" s="5"/>
      <c r="F24" s="10"/>
      <c r="G24" s="5"/>
      <c r="K24" s="19"/>
      <c r="M24" s="6"/>
    </row>
    <row r="25" spans="3:13">
      <c r="E25" s="5"/>
      <c r="F25" s="10"/>
      <c r="G25" s="5"/>
      <c r="K25" s="19"/>
      <c r="M25" s="6"/>
    </row>
    <row r="26" spans="3:13" ht="16">
      <c r="C26" s="13"/>
      <c r="D26" s="13"/>
      <c r="E26" s="5"/>
      <c r="F26" s="10"/>
      <c r="G26" s="5"/>
      <c r="K26" s="19"/>
      <c r="M26" s="6"/>
    </row>
    <row r="27" spans="3:13" ht="14">
      <c r="C27" s="14"/>
      <c r="D27" s="15"/>
      <c r="E27" s="5"/>
      <c r="F27" s="10"/>
      <c r="G27" s="5"/>
      <c r="K27" s="19"/>
      <c r="M27" s="6"/>
    </row>
    <row r="28" spans="3:13" ht="14">
      <c r="C28" s="1"/>
      <c r="D28" s="1"/>
      <c r="E28" s="1"/>
      <c r="F28" s="42"/>
      <c r="G28" s="1"/>
      <c r="K28" s="19"/>
      <c r="M28" s="6"/>
    </row>
    <row r="29" spans="3:13">
      <c r="E29" s="19"/>
      <c r="F29" s="20"/>
      <c r="G29" s="18"/>
      <c r="K29" s="19"/>
      <c r="M29" s="6"/>
    </row>
    <row r="30" spans="3:13">
      <c r="E30" s="5"/>
      <c r="F30" s="10"/>
      <c r="G30" s="5"/>
      <c r="K30" s="19"/>
      <c r="M30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9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55" t="s">
        <v>297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9</v>
      </c>
      <c r="H3" s="69"/>
      <c r="I3" s="69"/>
      <c r="J3" s="69"/>
      <c r="K3" s="74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75"/>
      <c r="L4" s="68"/>
      <c r="M4" s="73"/>
    </row>
    <row r="5" spans="1:13" ht="16">
      <c r="A5" s="53" t="s">
        <v>153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3" t="s">
        <v>42</v>
      </c>
      <c r="B6" s="7" t="s">
        <v>196</v>
      </c>
      <c r="C6" s="7" t="s">
        <v>197</v>
      </c>
      <c r="D6" s="7" t="s">
        <v>198</v>
      </c>
      <c r="E6" s="8" t="s">
        <v>336</v>
      </c>
      <c r="F6" s="7" t="s">
        <v>54</v>
      </c>
      <c r="G6" s="22" t="s">
        <v>117</v>
      </c>
      <c r="H6" s="22" t="s">
        <v>79</v>
      </c>
      <c r="I6" s="23"/>
      <c r="J6" s="23"/>
      <c r="K6" s="47" t="str">
        <f>"60,0"</f>
        <v>60,0</v>
      </c>
      <c r="L6" s="9" t="str">
        <f>"89,6160"</f>
        <v>89,6160</v>
      </c>
      <c r="M6" s="43" t="s">
        <v>276</v>
      </c>
    </row>
    <row r="8" spans="1:13" ht="16">
      <c r="A8" s="51" t="s">
        <v>61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3" t="s">
        <v>42</v>
      </c>
      <c r="B9" s="7" t="s">
        <v>199</v>
      </c>
      <c r="C9" s="7" t="s">
        <v>316</v>
      </c>
      <c r="D9" s="7" t="s">
        <v>200</v>
      </c>
      <c r="E9" s="8" t="s">
        <v>342</v>
      </c>
      <c r="F9" s="7" t="s">
        <v>54</v>
      </c>
      <c r="G9" s="22" t="s">
        <v>55</v>
      </c>
      <c r="H9" s="22" t="s">
        <v>49</v>
      </c>
      <c r="I9" s="21" t="s">
        <v>201</v>
      </c>
      <c r="J9" s="23"/>
      <c r="K9" s="47" t="str">
        <f>"92,5"</f>
        <v>92,5</v>
      </c>
      <c r="L9" s="9" t="str">
        <f>"122,4132"</f>
        <v>122,4132</v>
      </c>
      <c r="M9" s="7" t="s">
        <v>202</v>
      </c>
    </row>
    <row r="11" spans="1:13" ht="16">
      <c r="A11" s="51" t="s">
        <v>21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23" t="s">
        <v>42</v>
      </c>
      <c r="B12" s="7" t="s">
        <v>203</v>
      </c>
      <c r="C12" s="7" t="s">
        <v>317</v>
      </c>
      <c r="D12" s="7" t="s">
        <v>204</v>
      </c>
      <c r="E12" s="8" t="s">
        <v>334</v>
      </c>
      <c r="F12" s="7" t="s">
        <v>54</v>
      </c>
      <c r="G12" s="22" t="s">
        <v>16</v>
      </c>
      <c r="H12" s="22" t="s">
        <v>77</v>
      </c>
      <c r="I12" s="22" t="s">
        <v>89</v>
      </c>
      <c r="J12" s="23"/>
      <c r="K12" s="47" t="str">
        <f>"110,0"</f>
        <v>110,0</v>
      </c>
      <c r="L12" s="9" t="str">
        <f>"100,4829"</f>
        <v>100,4829</v>
      </c>
      <c r="M12" s="43" t="s">
        <v>274</v>
      </c>
    </row>
    <row r="14" spans="1:13" ht="16">
      <c r="A14" s="51" t="s">
        <v>21</v>
      </c>
      <c r="B14" s="51"/>
      <c r="C14" s="51"/>
      <c r="D14" s="51"/>
      <c r="E14" s="52"/>
      <c r="F14" s="51"/>
      <c r="G14" s="51"/>
      <c r="H14" s="51"/>
      <c r="I14" s="51"/>
      <c r="J14" s="51"/>
    </row>
    <row r="15" spans="1:13">
      <c r="A15" s="35" t="s">
        <v>42</v>
      </c>
      <c r="B15" s="24" t="s">
        <v>205</v>
      </c>
      <c r="C15" s="24" t="s">
        <v>206</v>
      </c>
      <c r="D15" s="24" t="s">
        <v>24</v>
      </c>
      <c r="E15" s="25" t="s">
        <v>335</v>
      </c>
      <c r="F15" s="24" t="s">
        <v>54</v>
      </c>
      <c r="G15" s="33" t="s">
        <v>207</v>
      </c>
      <c r="H15" s="33" t="s">
        <v>208</v>
      </c>
      <c r="I15" s="33" t="s">
        <v>209</v>
      </c>
      <c r="J15" s="35"/>
      <c r="K15" s="48" t="str">
        <f>"315,0"</f>
        <v>315,0</v>
      </c>
      <c r="L15" s="26" t="str">
        <f>"201,3165"</f>
        <v>201,3165</v>
      </c>
      <c r="M15" s="24" t="s">
        <v>328</v>
      </c>
    </row>
    <row r="16" spans="1:13">
      <c r="A16" s="37" t="s">
        <v>112</v>
      </c>
      <c r="B16" s="27" t="s">
        <v>127</v>
      </c>
      <c r="C16" s="27" t="s">
        <v>128</v>
      </c>
      <c r="D16" s="27" t="s">
        <v>129</v>
      </c>
      <c r="E16" s="28" t="s">
        <v>335</v>
      </c>
      <c r="F16" s="27" t="s">
        <v>130</v>
      </c>
      <c r="G16" s="36" t="s">
        <v>210</v>
      </c>
      <c r="H16" s="38" t="s">
        <v>25</v>
      </c>
      <c r="I16" s="38" t="s">
        <v>25</v>
      </c>
      <c r="J16" s="37"/>
      <c r="K16" s="49" t="str">
        <f>"190,0"</f>
        <v>190,0</v>
      </c>
      <c r="L16" s="29" t="str">
        <f>"123,4050"</f>
        <v>123,4050</v>
      </c>
      <c r="M16" s="44" t="s">
        <v>273</v>
      </c>
    </row>
    <row r="18" spans="1:13" ht="16">
      <c r="A18" s="51" t="s">
        <v>134</v>
      </c>
      <c r="B18" s="51"/>
      <c r="C18" s="51"/>
      <c r="D18" s="51"/>
      <c r="E18" s="52"/>
      <c r="F18" s="51"/>
      <c r="G18" s="51"/>
      <c r="H18" s="51"/>
      <c r="I18" s="51"/>
      <c r="J18" s="51"/>
    </row>
    <row r="19" spans="1:13">
      <c r="A19" s="35" t="s">
        <v>42</v>
      </c>
      <c r="B19" s="24" t="s">
        <v>135</v>
      </c>
      <c r="C19" s="24" t="s">
        <v>136</v>
      </c>
      <c r="D19" s="24" t="s">
        <v>137</v>
      </c>
      <c r="E19" s="25" t="s">
        <v>335</v>
      </c>
      <c r="F19" s="24" t="s">
        <v>54</v>
      </c>
      <c r="G19" s="33" t="s">
        <v>211</v>
      </c>
      <c r="H19" s="33" t="s">
        <v>212</v>
      </c>
      <c r="I19" s="33" t="s">
        <v>213</v>
      </c>
      <c r="J19" s="35"/>
      <c r="K19" s="48" t="str">
        <f>"300,0"</f>
        <v>300,0</v>
      </c>
      <c r="L19" s="26" t="str">
        <f>"182,8800"</f>
        <v>182,8800</v>
      </c>
      <c r="M19" s="24" t="s">
        <v>328</v>
      </c>
    </row>
    <row r="20" spans="1:13">
      <c r="A20" s="41" t="s">
        <v>41</v>
      </c>
      <c r="B20" s="30" t="s">
        <v>214</v>
      </c>
      <c r="C20" s="30" t="s">
        <v>215</v>
      </c>
      <c r="D20" s="30" t="s">
        <v>216</v>
      </c>
      <c r="E20" s="31" t="s">
        <v>335</v>
      </c>
      <c r="F20" s="30" t="s">
        <v>217</v>
      </c>
      <c r="G20" s="40" t="s">
        <v>218</v>
      </c>
      <c r="H20" s="40" t="s">
        <v>218</v>
      </c>
      <c r="I20" s="40" t="s">
        <v>218</v>
      </c>
      <c r="J20" s="41"/>
      <c r="K20" s="50">
        <v>0</v>
      </c>
      <c r="L20" s="32" t="str">
        <f>"0,0000"</f>
        <v>0,0000</v>
      </c>
      <c r="M20" s="45" t="s">
        <v>275</v>
      </c>
    </row>
    <row r="21" spans="1:13">
      <c r="A21" s="37" t="s">
        <v>42</v>
      </c>
      <c r="B21" s="27" t="s">
        <v>135</v>
      </c>
      <c r="C21" s="27" t="s">
        <v>312</v>
      </c>
      <c r="D21" s="27" t="s">
        <v>137</v>
      </c>
      <c r="E21" s="28" t="s">
        <v>334</v>
      </c>
      <c r="F21" s="27" t="s">
        <v>54</v>
      </c>
      <c r="G21" s="36" t="s">
        <v>211</v>
      </c>
      <c r="H21" s="36" t="s">
        <v>212</v>
      </c>
      <c r="I21" s="36" t="s">
        <v>213</v>
      </c>
      <c r="J21" s="37"/>
      <c r="K21" s="49" t="str">
        <f>"300,0"</f>
        <v>300,0</v>
      </c>
      <c r="L21" s="29" t="str">
        <f>"182,8800"</f>
        <v>182,8800</v>
      </c>
      <c r="M21" s="27" t="s">
        <v>328</v>
      </c>
    </row>
    <row r="23" spans="1:13" ht="16">
      <c r="A23" s="51" t="s">
        <v>143</v>
      </c>
      <c r="B23" s="51"/>
      <c r="C23" s="51"/>
      <c r="D23" s="51"/>
      <c r="E23" s="52"/>
      <c r="F23" s="51"/>
      <c r="G23" s="51"/>
      <c r="H23" s="51"/>
      <c r="I23" s="51"/>
      <c r="J23" s="51"/>
    </row>
    <row r="24" spans="1:13">
      <c r="A24" s="23" t="s">
        <v>42</v>
      </c>
      <c r="B24" s="7" t="s">
        <v>219</v>
      </c>
      <c r="C24" s="7" t="s">
        <v>220</v>
      </c>
      <c r="D24" s="7" t="s">
        <v>221</v>
      </c>
      <c r="E24" s="8" t="s">
        <v>335</v>
      </c>
      <c r="F24" s="7" t="s">
        <v>54</v>
      </c>
      <c r="G24" s="22" t="s">
        <v>222</v>
      </c>
      <c r="H24" s="22" t="s">
        <v>212</v>
      </c>
      <c r="I24" s="22" t="s">
        <v>223</v>
      </c>
      <c r="J24" s="23"/>
      <c r="K24" s="47" t="str">
        <f>"295,0"</f>
        <v>295,0</v>
      </c>
      <c r="L24" s="9" t="str">
        <f>"174,3155"</f>
        <v>174,3155</v>
      </c>
      <c r="M24" s="7" t="s">
        <v>328</v>
      </c>
    </row>
    <row r="26" spans="1:13" ht="16">
      <c r="A26" s="51" t="s">
        <v>146</v>
      </c>
      <c r="B26" s="51"/>
      <c r="C26" s="51"/>
      <c r="D26" s="51"/>
      <c r="E26" s="52"/>
      <c r="F26" s="51"/>
      <c r="G26" s="51"/>
      <c r="H26" s="51"/>
      <c r="I26" s="51"/>
      <c r="J26" s="51"/>
    </row>
    <row r="27" spans="1:13">
      <c r="A27" s="23" t="s">
        <v>41</v>
      </c>
      <c r="B27" s="7" t="s">
        <v>224</v>
      </c>
      <c r="C27" s="7" t="s">
        <v>225</v>
      </c>
      <c r="D27" s="7" t="s">
        <v>226</v>
      </c>
      <c r="E27" s="8" t="s">
        <v>335</v>
      </c>
      <c r="F27" s="7" t="s">
        <v>217</v>
      </c>
      <c r="G27" s="21" t="s">
        <v>227</v>
      </c>
      <c r="H27" s="23"/>
      <c r="I27" s="23"/>
      <c r="J27" s="23"/>
      <c r="K27" s="47">
        <v>0</v>
      </c>
      <c r="L27" s="9" t="str">
        <f>"0,0000"</f>
        <v>0,0000</v>
      </c>
      <c r="M27" s="7" t="s">
        <v>328</v>
      </c>
    </row>
    <row r="29" spans="1:13" ht="16">
      <c r="F29" s="11"/>
      <c r="G29" s="5"/>
      <c r="M29" s="6"/>
    </row>
    <row r="30" spans="1:13" ht="16">
      <c r="F30" s="11"/>
      <c r="G30" s="5"/>
      <c r="M30" s="6"/>
    </row>
    <row r="31" spans="1:13" ht="16">
      <c r="F31" s="11"/>
      <c r="G31" s="5"/>
      <c r="M31" s="6"/>
    </row>
    <row r="32" spans="1:13" ht="16">
      <c r="F32" s="11"/>
      <c r="G32" s="5"/>
      <c r="M32" s="6"/>
    </row>
    <row r="33" spans="3:13" ht="16">
      <c r="F33" s="11"/>
      <c r="G33" s="5"/>
      <c r="M33" s="6"/>
    </row>
    <row r="34" spans="3:13" ht="16">
      <c r="F34" s="11"/>
      <c r="G34" s="5"/>
      <c r="M34" s="6"/>
    </row>
    <row r="35" spans="3:13" ht="16">
      <c r="F35" s="11"/>
      <c r="G35" s="5"/>
      <c r="M35" s="6"/>
    </row>
    <row r="36" spans="3:13">
      <c r="G36" s="5"/>
      <c r="M36" s="6"/>
    </row>
    <row r="37" spans="3:13" ht="18">
      <c r="C37" s="12"/>
      <c r="D37" s="12"/>
      <c r="E37" s="5"/>
      <c r="F37" s="10"/>
      <c r="G37" s="5"/>
      <c r="M37" s="6"/>
    </row>
    <row r="38" spans="3:13" ht="16">
      <c r="C38" s="13"/>
      <c r="D38" s="13"/>
      <c r="E38" s="5"/>
      <c r="F38" s="10"/>
      <c r="G38" s="5"/>
      <c r="M38" s="6"/>
    </row>
    <row r="39" spans="3:13" ht="14">
      <c r="C39" s="14"/>
      <c r="D39" s="15"/>
      <c r="E39" s="5"/>
      <c r="F39" s="10"/>
      <c r="G39" s="5"/>
      <c r="M39" s="6"/>
    </row>
    <row r="40" spans="3:13" ht="14">
      <c r="C40" s="1"/>
      <c r="D40" s="1"/>
      <c r="E40" s="1"/>
      <c r="F40" s="42"/>
      <c r="G40" s="1"/>
      <c r="M40" s="6"/>
    </row>
    <row r="41" spans="3:13">
      <c r="E41" s="19"/>
      <c r="F41" s="20"/>
      <c r="G41" s="18"/>
      <c r="M41" s="6"/>
    </row>
    <row r="42" spans="3:13">
      <c r="E42" s="5"/>
      <c r="F42" s="10"/>
      <c r="G42" s="5"/>
      <c r="M42" s="6"/>
    </row>
    <row r="43" spans="3:13" ht="14">
      <c r="C43" s="14"/>
      <c r="D43" s="15"/>
      <c r="E43" s="5"/>
      <c r="F43" s="10"/>
      <c r="G43" s="5"/>
      <c r="M43" s="6"/>
    </row>
    <row r="44" spans="3:13" ht="14">
      <c r="C44" s="1"/>
      <c r="D44" s="1"/>
      <c r="E44" s="1"/>
      <c r="F44" s="42"/>
      <c r="G44" s="1"/>
      <c r="M44" s="6"/>
    </row>
    <row r="45" spans="3:13">
      <c r="E45" s="19"/>
      <c r="F45" s="20"/>
      <c r="G45" s="18"/>
      <c r="M45" s="6"/>
    </row>
    <row r="46" spans="3:13">
      <c r="E46" s="19"/>
      <c r="F46" s="20"/>
      <c r="G46" s="18"/>
      <c r="M46" s="6"/>
    </row>
    <row r="47" spans="3:13">
      <c r="E47" s="5"/>
      <c r="F47" s="10"/>
      <c r="G47" s="5"/>
      <c r="M47" s="6"/>
    </row>
    <row r="48" spans="3:13">
      <c r="E48" s="5"/>
      <c r="F48" s="10"/>
      <c r="G48" s="5"/>
      <c r="M48" s="6"/>
    </row>
    <row r="49" spans="3:13" ht="16">
      <c r="C49" s="13"/>
      <c r="D49" s="13"/>
      <c r="E49" s="5"/>
      <c r="F49" s="10"/>
      <c r="G49" s="5"/>
      <c r="M49" s="6"/>
    </row>
    <row r="50" spans="3:13" ht="14">
      <c r="C50" s="14"/>
      <c r="D50" s="15"/>
      <c r="E50" s="5"/>
      <c r="F50" s="10"/>
      <c r="G50" s="5"/>
      <c r="M50" s="6"/>
    </row>
    <row r="51" spans="3:13" ht="14">
      <c r="C51" s="1"/>
      <c r="D51" s="1"/>
      <c r="E51" s="1"/>
      <c r="F51" s="42"/>
      <c r="G51" s="1"/>
      <c r="M51" s="6"/>
    </row>
    <row r="52" spans="3:13">
      <c r="E52" s="19"/>
      <c r="F52" s="20"/>
      <c r="G52" s="18"/>
      <c r="M52" s="6"/>
    </row>
    <row r="53" spans="3:13">
      <c r="E53" s="19"/>
      <c r="F53" s="20"/>
      <c r="G53" s="18"/>
      <c r="M53" s="6"/>
    </row>
    <row r="54" spans="3:13">
      <c r="E54" s="19"/>
      <c r="F54" s="20"/>
      <c r="G54" s="18"/>
      <c r="M54" s="6"/>
    </row>
    <row r="55" spans="3:13">
      <c r="E55" s="5"/>
      <c r="F55" s="10"/>
      <c r="G55" s="5"/>
      <c r="M55" s="6"/>
    </row>
    <row r="56" spans="3:13" ht="14">
      <c r="C56" s="14"/>
      <c r="D56" s="15"/>
      <c r="E56" s="5"/>
      <c r="F56" s="10"/>
      <c r="G56" s="5"/>
      <c r="M56" s="6"/>
    </row>
    <row r="57" spans="3:13" ht="14">
      <c r="C57" s="1"/>
      <c r="D57" s="1"/>
      <c r="E57" s="1"/>
      <c r="F57" s="42"/>
      <c r="G57" s="1"/>
      <c r="M57" s="6"/>
    </row>
    <row r="58" spans="3:13">
      <c r="E58" s="19"/>
      <c r="F58" s="20"/>
      <c r="G58" s="18"/>
      <c r="M58" s="6"/>
    </row>
    <row r="59" spans="3:13">
      <c r="E59" s="5"/>
      <c r="F59" s="10"/>
      <c r="G59" s="5"/>
      <c r="M59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3:J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7.33203125" style="5" bestFit="1" customWidth="1"/>
    <col min="7" max="14" width="5.5" style="19" customWidth="1"/>
    <col min="15" max="15" width="7.83203125" style="6" bestFit="1" customWidth="1"/>
    <col min="16" max="16" width="7.5" style="6" bestFit="1" customWidth="1"/>
    <col min="17" max="17" width="27.83203125" style="5" bestFit="1" customWidth="1"/>
    <col min="18" max="16384" width="9.1640625" style="3"/>
  </cols>
  <sheetData>
    <row r="1" spans="1:17" s="2" customFormat="1" ht="29" customHeight="1">
      <c r="A1" s="55" t="s">
        <v>298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330</v>
      </c>
      <c r="H3" s="69"/>
      <c r="I3" s="69"/>
      <c r="J3" s="69"/>
      <c r="K3" s="69" t="s">
        <v>331</v>
      </c>
      <c r="L3" s="69"/>
      <c r="M3" s="69"/>
      <c r="N3" s="69"/>
      <c r="O3" s="67" t="s">
        <v>1</v>
      </c>
      <c r="P3" s="67" t="s">
        <v>3</v>
      </c>
      <c r="Q3" s="72" t="s">
        <v>2</v>
      </c>
    </row>
    <row r="4" spans="1:17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73"/>
    </row>
    <row r="5" spans="1:17" ht="16">
      <c r="A5" s="53" t="s">
        <v>43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3" t="s">
        <v>42</v>
      </c>
      <c r="B6" s="7" t="s">
        <v>44</v>
      </c>
      <c r="C6" s="7" t="s">
        <v>318</v>
      </c>
      <c r="D6" s="7" t="s">
        <v>45</v>
      </c>
      <c r="E6" s="8" t="s">
        <v>334</v>
      </c>
      <c r="F6" s="7" t="s">
        <v>322</v>
      </c>
      <c r="G6" s="22" t="s">
        <v>256</v>
      </c>
      <c r="H6" s="22" t="s">
        <v>246</v>
      </c>
      <c r="I6" s="21" t="s">
        <v>67</v>
      </c>
      <c r="J6" s="23"/>
      <c r="K6" s="22" t="s">
        <v>257</v>
      </c>
      <c r="L6" s="22" t="s">
        <v>258</v>
      </c>
      <c r="M6" s="23"/>
      <c r="N6" s="23"/>
      <c r="O6" s="9" t="str">
        <f>"60,0"</f>
        <v>60,0</v>
      </c>
      <c r="P6" s="9" t="str">
        <f>"68,0040"</f>
        <v>68,0040</v>
      </c>
      <c r="Q6" s="43" t="s">
        <v>284</v>
      </c>
    </row>
    <row r="8" spans="1:17" ht="16">
      <c r="A8" s="51" t="s">
        <v>82</v>
      </c>
      <c r="B8" s="51"/>
      <c r="C8" s="51"/>
      <c r="D8" s="51"/>
      <c r="E8" s="52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23" t="s">
        <v>42</v>
      </c>
      <c r="B9" s="7" t="s">
        <v>259</v>
      </c>
      <c r="C9" s="7" t="s">
        <v>260</v>
      </c>
      <c r="D9" s="7" t="s">
        <v>261</v>
      </c>
      <c r="E9" s="8" t="s">
        <v>335</v>
      </c>
      <c r="F9" s="7" t="s">
        <v>262</v>
      </c>
      <c r="G9" s="22" t="s">
        <v>243</v>
      </c>
      <c r="H9" s="22" t="s">
        <v>68</v>
      </c>
      <c r="I9" s="21" t="s">
        <v>46</v>
      </c>
      <c r="J9" s="23"/>
      <c r="K9" s="22" t="s">
        <v>160</v>
      </c>
      <c r="L9" s="21" t="s">
        <v>66</v>
      </c>
      <c r="M9" s="23"/>
      <c r="N9" s="23"/>
      <c r="O9" s="9" t="str">
        <f>"142,5"</f>
        <v>142,5</v>
      </c>
      <c r="P9" s="9" t="str">
        <f>"92,5181"</f>
        <v>92,5181</v>
      </c>
      <c r="Q9" s="7" t="s">
        <v>328</v>
      </c>
    </row>
    <row r="11" spans="1:17" ht="16">
      <c r="F11" s="11"/>
      <c r="G11" s="5"/>
    </row>
    <row r="12" spans="1:17" ht="16">
      <c r="F12" s="11"/>
      <c r="G12" s="5"/>
    </row>
    <row r="13" spans="1:17" ht="16">
      <c r="F13" s="11"/>
      <c r="G13" s="5"/>
    </row>
    <row r="14" spans="1:17" ht="16">
      <c r="F14" s="11"/>
      <c r="G14" s="5"/>
    </row>
    <row r="15" spans="1:17" ht="16">
      <c r="F15" s="11"/>
      <c r="G15" s="5"/>
    </row>
    <row r="16" spans="1:17" ht="16">
      <c r="F16" s="11"/>
      <c r="G16" s="5"/>
    </row>
    <row r="17" spans="3:7" ht="16">
      <c r="F17" s="11"/>
      <c r="G17" s="5"/>
    </row>
    <row r="18" spans="3:7">
      <c r="G18" s="5"/>
    </row>
    <row r="19" spans="3:7" ht="18">
      <c r="C19" s="12"/>
      <c r="D19" s="12"/>
      <c r="E19" s="5"/>
      <c r="F19" s="10"/>
      <c r="G19" s="5"/>
    </row>
    <row r="20" spans="3:7" ht="16">
      <c r="C20" s="13"/>
      <c r="D20" s="13"/>
      <c r="E20" s="5"/>
      <c r="F20" s="10"/>
      <c r="G20" s="5"/>
    </row>
    <row r="21" spans="3:7" ht="14">
      <c r="C21" s="14"/>
      <c r="D21" s="15"/>
      <c r="E21" s="5"/>
      <c r="F21" s="10"/>
      <c r="G21" s="5"/>
    </row>
    <row r="22" spans="3:7" ht="14">
      <c r="C22" s="1"/>
      <c r="D22" s="1"/>
      <c r="E22" s="1"/>
      <c r="F22" s="42"/>
      <c r="G22" s="1"/>
    </row>
    <row r="23" spans="3:7">
      <c r="E23" s="19"/>
      <c r="F23" s="20"/>
      <c r="G23" s="18"/>
    </row>
    <row r="24" spans="3:7">
      <c r="E24" s="5"/>
      <c r="F24" s="10"/>
      <c r="G24" s="5"/>
    </row>
    <row r="25" spans="3:7">
      <c r="E25" s="5"/>
      <c r="F25" s="10"/>
      <c r="G25" s="5"/>
    </row>
    <row r="26" spans="3:7" ht="16">
      <c r="C26" s="13"/>
      <c r="D26" s="13"/>
      <c r="E26" s="5"/>
      <c r="F26" s="10"/>
      <c r="G26" s="5"/>
    </row>
    <row r="27" spans="3:7" ht="14">
      <c r="C27" s="14"/>
      <c r="D27" s="15"/>
      <c r="E27" s="5"/>
      <c r="F27" s="10"/>
      <c r="G27" s="5"/>
    </row>
    <row r="28" spans="3:7" ht="14">
      <c r="C28" s="1"/>
      <c r="D28" s="1"/>
      <c r="E28" s="1"/>
      <c r="F28" s="42"/>
      <c r="G28" s="1"/>
    </row>
    <row r="29" spans="3:7">
      <c r="E29" s="19"/>
      <c r="F29" s="20"/>
      <c r="G29" s="18"/>
    </row>
    <row r="30" spans="3:7">
      <c r="E30" s="5"/>
      <c r="F30" s="10"/>
      <c r="G30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31.83203125" style="5" bestFit="1" customWidth="1"/>
    <col min="14" max="16384" width="9.1640625" style="3"/>
  </cols>
  <sheetData>
    <row r="1" spans="1:13" s="2" customFormat="1" ht="29" customHeight="1">
      <c r="A1" s="55" t="s">
        <v>299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330</v>
      </c>
      <c r="H3" s="69"/>
      <c r="I3" s="69"/>
      <c r="J3" s="69"/>
      <c r="K3" s="67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3"/>
    </row>
    <row r="5" spans="1:13" ht="16">
      <c r="A5" s="53" t="s">
        <v>50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3" t="s">
        <v>42</v>
      </c>
      <c r="B6" s="7" t="s">
        <v>157</v>
      </c>
      <c r="C6" s="7" t="s">
        <v>158</v>
      </c>
      <c r="D6" s="7" t="s">
        <v>159</v>
      </c>
      <c r="E6" s="8" t="s">
        <v>335</v>
      </c>
      <c r="F6" s="7" t="s">
        <v>54</v>
      </c>
      <c r="G6" s="22" t="s">
        <v>244</v>
      </c>
      <c r="H6" s="22" t="s">
        <v>245</v>
      </c>
      <c r="I6" s="21" t="s">
        <v>246</v>
      </c>
      <c r="J6" s="23"/>
      <c r="K6" s="9" t="str">
        <f>"30,0"</f>
        <v>30,0</v>
      </c>
      <c r="L6" s="9" t="str">
        <f>"31,3170"</f>
        <v>31,3170</v>
      </c>
      <c r="M6" s="7" t="s">
        <v>270</v>
      </c>
    </row>
    <row r="8" spans="1:13" ht="16">
      <c r="A8" s="51" t="s">
        <v>69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3" t="s">
        <v>42</v>
      </c>
      <c r="B9" s="7" t="s">
        <v>247</v>
      </c>
      <c r="C9" s="7" t="s">
        <v>319</v>
      </c>
      <c r="D9" s="7" t="s">
        <v>248</v>
      </c>
      <c r="E9" s="8" t="s">
        <v>336</v>
      </c>
      <c r="F9" s="43" t="s">
        <v>327</v>
      </c>
      <c r="G9" s="22" t="s">
        <v>115</v>
      </c>
      <c r="H9" s="22" t="s">
        <v>117</v>
      </c>
      <c r="I9" s="21" t="s">
        <v>156</v>
      </c>
      <c r="J9" s="23"/>
      <c r="K9" s="9" t="str">
        <f>"55,0"</f>
        <v>55,0</v>
      </c>
      <c r="L9" s="9" t="str">
        <f>"42,0200"</f>
        <v>42,0200</v>
      </c>
      <c r="M9" s="7" t="s">
        <v>328</v>
      </c>
    </row>
    <row r="11" spans="1:13" ht="16">
      <c r="A11" s="51" t="s">
        <v>10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23" t="s">
        <v>42</v>
      </c>
      <c r="B12" s="7" t="s">
        <v>249</v>
      </c>
      <c r="C12" s="7" t="s">
        <v>320</v>
      </c>
      <c r="D12" s="7" t="s">
        <v>250</v>
      </c>
      <c r="E12" s="8" t="s">
        <v>337</v>
      </c>
      <c r="F12" s="7" t="s">
        <v>251</v>
      </c>
      <c r="G12" s="22" t="s">
        <v>48</v>
      </c>
      <c r="H12" s="22" t="s">
        <v>115</v>
      </c>
      <c r="I12" s="21" t="s">
        <v>116</v>
      </c>
      <c r="J12" s="23"/>
      <c r="K12" s="9" t="str">
        <f>"50,0"</f>
        <v>50,0</v>
      </c>
      <c r="L12" s="9" t="str">
        <f>"35,2425"</f>
        <v>35,2425</v>
      </c>
      <c r="M12" s="43" t="s">
        <v>271</v>
      </c>
    </row>
    <row r="14" spans="1:13" ht="16">
      <c r="A14" s="51" t="s">
        <v>134</v>
      </c>
      <c r="B14" s="51"/>
      <c r="C14" s="51"/>
      <c r="D14" s="51"/>
      <c r="E14" s="52"/>
      <c r="F14" s="51"/>
      <c r="G14" s="51"/>
      <c r="H14" s="51"/>
      <c r="I14" s="51"/>
      <c r="J14" s="51"/>
    </row>
    <row r="15" spans="1:13">
      <c r="A15" s="35" t="s">
        <v>42</v>
      </c>
      <c r="B15" s="24" t="s">
        <v>252</v>
      </c>
      <c r="C15" s="24" t="s">
        <v>253</v>
      </c>
      <c r="D15" s="24" t="s">
        <v>254</v>
      </c>
      <c r="E15" s="25" t="s">
        <v>335</v>
      </c>
      <c r="F15" s="24" t="s">
        <v>54</v>
      </c>
      <c r="G15" s="33" t="s">
        <v>65</v>
      </c>
      <c r="H15" s="33" t="s">
        <v>66</v>
      </c>
      <c r="I15" s="33" t="s">
        <v>243</v>
      </c>
      <c r="J15" s="35"/>
      <c r="K15" s="26" t="str">
        <f>"72,5"</f>
        <v>72,5</v>
      </c>
      <c r="L15" s="26" t="str">
        <f>"42,7714"</f>
        <v>42,7714</v>
      </c>
      <c r="M15" s="24" t="s">
        <v>328</v>
      </c>
    </row>
    <row r="16" spans="1:13">
      <c r="A16" s="37" t="s">
        <v>112</v>
      </c>
      <c r="B16" s="27" t="s">
        <v>186</v>
      </c>
      <c r="C16" s="27" t="s">
        <v>187</v>
      </c>
      <c r="D16" s="27" t="s">
        <v>188</v>
      </c>
      <c r="E16" s="28" t="s">
        <v>335</v>
      </c>
      <c r="F16" s="27" t="s">
        <v>54</v>
      </c>
      <c r="G16" s="36" t="s">
        <v>79</v>
      </c>
      <c r="H16" s="36" t="s">
        <v>65</v>
      </c>
      <c r="I16" s="36" t="s">
        <v>66</v>
      </c>
      <c r="J16" s="37"/>
      <c r="K16" s="29" t="str">
        <f>"70,0"</f>
        <v>70,0</v>
      </c>
      <c r="L16" s="29" t="str">
        <f>"41,1215"</f>
        <v>41,1215</v>
      </c>
      <c r="M16" s="27" t="s">
        <v>328</v>
      </c>
    </row>
    <row r="18" spans="1:13" ht="16">
      <c r="A18" s="51" t="s">
        <v>146</v>
      </c>
      <c r="B18" s="51"/>
      <c r="C18" s="51"/>
      <c r="D18" s="51"/>
      <c r="E18" s="52"/>
      <c r="F18" s="51"/>
      <c r="G18" s="51"/>
      <c r="H18" s="51"/>
      <c r="I18" s="51"/>
      <c r="J18" s="51"/>
    </row>
    <row r="19" spans="1:13">
      <c r="A19" s="23" t="s">
        <v>42</v>
      </c>
      <c r="B19" s="7" t="s">
        <v>192</v>
      </c>
      <c r="C19" s="7" t="s">
        <v>255</v>
      </c>
      <c r="D19" s="7" t="s">
        <v>194</v>
      </c>
      <c r="E19" s="8" t="s">
        <v>335</v>
      </c>
      <c r="F19" s="7" t="s">
        <v>54</v>
      </c>
      <c r="G19" s="22" t="s">
        <v>160</v>
      </c>
      <c r="H19" s="22" t="s">
        <v>68</v>
      </c>
      <c r="I19" s="22" t="s">
        <v>15</v>
      </c>
      <c r="J19" s="23"/>
      <c r="K19" s="9" t="str">
        <f>"80,0"</f>
        <v>80,0</v>
      </c>
      <c r="L19" s="9" t="str">
        <f>"44,7200"</f>
        <v>44,7200</v>
      </c>
      <c r="M19" s="43" t="s">
        <v>272</v>
      </c>
    </row>
    <row r="21" spans="1:13" ht="16">
      <c r="F21" s="11"/>
      <c r="G21" s="5"/>
      <c r="K21" s="19"/>
      <c r="M21" s="6"/>
    </row>
    <row r="22" spans="1:13" ht="16">
      <c r="F22" s="11"/>
      <c r="G22" s="5"/>
      <c r="K22" s="19"/>
      <c r="M22" s="6"/>
    </row>
    <row r="23" spans="1:13" ht="16">
      <c r="F23" s="11"/>
      <c r="G23" s="5"/>
      <c r="K23" s="19"/>
      <c r="M23" s="6"/>
    </row>
    <row r="24" spans="1:13" ht="16">
      <c r="F24" s="11"/>
      <c r="G24" s="5"/>
      <c r="K24" s="19"/>
      <c r="M24" s="6"/>
    </row>
    <row r="25" spans="1:13" ht="16">
      <c r="F25" s="11"/>
      <c r="G25" s="5"/>
      <c r="K25" s="19"/>
      <c r="M25" s="6"/>
    </row>
    <row r="26" spans="1:13" ht="16">
      <c r="F26" s="11"/>
      <c r="G26" s="5"/>
      <c r="K26" s="19"/>
      <c r="M26" s="6"/>
    </row>
    <row r="27" spans="1:13" ht="16">
      <c r="F27" s="11"/>
      <c r="G27" s="5"/>
      <c r="K27" s="19"/>
      <c r="M27" s="6"/>
    </row>
    <row r="28" spans="1:13">
      <c r="G28" s="5"/>
      <c r="K28" s="19"/>
      <c r="M28" s="6"/>
    </row>
    <row r="29" spans="1:13" ht="18">
      <c r="C29" s="12"/>
      <c r="D29" s="12"/>
      <c r="E29" s="5"/>
      <c r="F29" s="10"/>
      <c r="G29" s="5"/>
      <c r="K29" s="19"/>
      <c r="M29" s="6"/>
    </row>
    <row r="30" spans="1:13" ht="16">
      <c r="C30" s="13"/>
      <c r="D30" s="13"/>
      <c r="E30" s="5"/>
      <c r="F30" s="10"/>
      <c r="G30" s="5"/>
      <c r="K30" s="19"/>
      <c r="M30" s="6"/>
    </row>
    <row r="31" spans="1:13" ht="14">
      <c r="C31" s="14"/>
      <c r="D31" s="15"/>
      <c r="E31" s="5"/>
      <c r="F31" s="10"/>
      <c r="G31" s="5"/>
      <c r="K31" s="19"/>
      <c r="M31" s="6"/>
    </row>
    <row r="32" spans="1:13" ht="14">
      <c r="C32" s="1"/>
      <c r="D32" s="1"/>
      <c r="E32" s="1"/>
      <c r="F32" s="42"/>
      <c r="G32" s="1"/>
      <c r="K32" s="19"/>
      <c r="M32" s="6"/>
    </row>
    <row r="33" spans="3:13">
      <c r="E33" s="19"/>
      <c r="F33" s="20"/>
      <c r="G33" s="18"/>
      <c r="K33" s="19"/>
      <c r="M33" s="6"/>
    </row>
    <row r="34" spans="3:13">
      <c r="E34" s="5"/>
      <c r="F34" s="10"/>
      <c r="G34" s="5"/>
      <c r="K34" s="19"/>
      <c r="M34" s="6"/>
    </row>
    <row r="35" spans="3:13">
      <c r="E35" s="5"/>
      <c r="F35" s="10"/>
      <c r="G35" s="5"/>
      <c r="K35" s="19"/>
      <c r="M35" s="6"/>
    </row>
    <row r="36" spans="3:13" ht="16">
      <c r="C36" s="13"/>
      <c r="D36" s="13"/>
      <c r="E36" s="5"/>
      <c r="F36" s="10"/>
      <c r="G36" s="5"/>
      <c r="K36" s="19"/>
      <c r="M36" s="6"/>
    </row>
    <row r="37" spans="3:13" ht="14">
      <c r="C37" s="14"/>
      <c r="D37" s="15"/>
      <c r="E37" s="5"/>
      <c r="F37" s="10"/>
      <c r="G37" s="5"/>
      <c r="K37" s="19"/>
      <c r="M37" s="6"/>
    </row>
    <row r="38" spans="3:13" ht="14">
      <c r="C38" s="1"/>
      <c r="D38" s="1"/>
      <c r="E38" s="1"/>
      <c r="F38" s="42"/>
      <c r="G38" s="1"/>
      <c r="K38" s="19"/>
      <c r="M38" s="6"/>
    </row>
    <row r="39" spans="3:13">
      <c r="E39" s="19"/>
      <c r="F39" s="20"/>
      <c r="G39" s="18"/>
      <c r="K39" s="19"/>
      <c r="M39" s="6"/>
    </row>
    <row r="40" spans="3:13">
      <c r="E40" s="5"/>
      <c r="F40" s="10"/>
      <c r="G40" s="5"/>
      <c r="K40" s="19"/>
      <c r="M40" s="6"/>
    </row>
    <row r="41" spans="3:13" ht="14">
      <c r="C41" s="14"/>
      <c r="D41" s="15"/>
      <c r="E41" s="5"/>
      <c r="F41" s="10"/>
      <c r="G41" s="5"/>
      <c r="K41" s="19"/>
      <c r="M41" s="6"/>
    </row>
    <row r="42" spans="3:13" ht="14">
      <c r="C42" s="1"/>
      <c r="D42" s="1"/>
      <c r="E42" s="1"/>
      <c r="F42" s="42"/>
      <c r="G42" s="1"/>
      <c r="K42" s="19"/>
      <c r="M42" s="6"/>
    </row>
    <row r="43" spans="3:13">
      <c r="E43" s="19"/>
      <c r="F43" s="20"/>
      <c r="G43" s="18"/>
      <c r="K43" s="19"/>
      <c r="M43" s="6"/>
    </row>
    <row r="44" spans="3:13">
      <c r="E44" s="5"/>
      <c r="F44" s="10"/>
      <c r="G44" s="5"/>
      <c r="K44" s="19"/>
      <c r="M44" s="6"/>
    </row>
    <row r="45" spans="3:13" ht="14">
      <c r="C45" s="14"/>
      <c r="D45" s="15"/>
      <c r="E45" s="5"/>
      <c r="F45" s="10"/>
      <c r="G45" s="5"/>
      <c r="K45" s="19"/>
      <c r="M45" s="6"/>
    </row>
    <row r="46" spans="3:13" ht="14">
      <c r="C46" s="1"/>
      <c r="D46" s="1"/>
      <c r="E46" s="1"/>
      <c r="F46" s="42"/>
      <c r="G46" s="1"/>
      <c r="K46" s="19"/>
      <c r="M46" s="6"/>
    </row>
    <row r="47" spans="3:13">
      <c r="E47" s="19"/>
      <c r="F47" s="20"/>
      <c r="G47" s="18"/>
      <c r="K47" s="19"/>
      <c r="M47" s="6"/>
    </row>
    <row r="48" spans="3:13">
      <c r="E48" s="19"/>
      <c r="F48" s="20"/>
      <c r="G48" s="18"/>
      <c r="K48" s="19"/>
      <c r="M48" s="6"/>
    </row>
    <row r="49" spans="5:13">
      <c r="E49" s="19"/>
      <c r="F49" s="20"/>
      <c r="G49" s="18"/>
      <c r="K49" s="19"/>
      <c r="M49" s="6"/>
    </row>
    <row r="50" spans="5:13">
      <c r="E50" s="5"/>
      <c r="F50" s="10"/>
      <c r="G50" s="5"/>
      <c r="K50" s="19"/>
      <c r="M50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8:J18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0.1640625" style="6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55" t="s">
        <v>300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329</v>
      </c>
      <c r="B3" s="70" t="s">
        <v>0</v>
      </c>
      <c r="C3" s="65" t="s">
        <v>332</v>
      </c>
      <c r="D3" s="65" t="s">
        <v>6</v>
      </c>
      <c r="E3" s="67" t="s">
        <v>333</v>
      </c>
      <c r="F3" s="69" t="s">
        <v>5</v>
      </c>
      <c r="G3" s="69" t="s">
        <v>330</v>
      </c>
      <c r="H3" s="69"/>
      <c r="I3" s="69"/>
      <c r="J3" s="69"/>
      <c r="K3" s="67" t="s">
        <v>152</v>
      </c>
      <c r="L3" s="67" t="s">
        <v>3</v>
      </c>
      <c r="M3" s="72" t="s">
        <v>2</v>
      </c>
    </row>
    <row r="4" spans="1:13" s="1" customFormat="1" ht="21" customHeight="1" thickBot="1">
      <c r="A4" s="64"/>
      <c r="B4" s="71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3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5" t="s">
        <v>42</v>
      </c>
      <c r="B6" s="24" t="s">
        <v>11</v>
      </c>
      <c r="C6" s="24" t="s">
        <v>321</v>
      </c>
      <c r="D6" s="24" t="s">
        <v>13</v>
      </c>
      <c r="E6" s="25" t="s">
        <v>336</v>
      </c>
      <c r="F6" s="24" t="s">
        <v>14</v>
      </c>
      <c r="G6" s="33" t="s">
        <v>48</v>
      </c>
      <c r="H6" s="33" t="s">
        <v>115</v>
      </c>
      <c r="I6" s="33" t="s">
        <v>117</v>
      </c>
      <c r="J6" s="35"/>
      <c r="K6" s="26" t="str">
        <f>"55,0"</f>
        <v>55,0</v>
      </c>
      <c r="L6" s="26" t="str">
        <f>"39,5835"</f>
        <v>39,5835</v>
      </c>
      <c r="M6" s="24" t="s">
        <v>328</v>
      </c>
    </row>
    <row r="7" spans="1:13">
      <c r="A7" s="37" t="s">
        <v>42</v>
      </c>
      <c r="B7" s="27" t="s">
        <v>234</v>
      </c>
      <c r="C7" s="27" t="s">
        <v>235</v>
      </c>
      <c r="D7" s="27" t="s">
        <v>236</v>
      </c>
      <c r="E7" s="28" t="s">
        <v>335</v>
      </c>
      <c r="F7" s="27" t="s">
        <v>54</v>
      </c>
      <c r="G7" s="36" t="s">
        <v>156</v>
      </c>
      <c r="H7" s="36" t="s">
        <v>80</v>
      </c>
      <c r="I7" s="36" t="s">
        <v>160</v>
      </c>
      <c r="J7" s="37"/>
      <c r="K7" s="29" t="str">
        <f>"67,5"</f>
        <v>67,5</v>
      </c>
      <c r="L7" s="29" t="str">
        <f>"46,5210"</f>
        <v>46,5210</v>
      </c>
      <c r="M7" s="27" t="s">
        <v>328</v>
      </c>
    </row>
    <row r="9" spans="1:13" ht="16">
      <c r="A9" s="51" t="s">
        <v>82</v>
      </c>
      <c r="B9" s="51"/>
      <c r="C9" s="51"/>
      <c r="D9" s="51"/>
      <c r="E9" s="52"/>
      <c r="F9" s="51"/>
      <c r="G9" s="51"/>
      <c r="H9" s="51"/>
      <c r="I9" s="51"/>
      <c r="J9" s="51"/>
    </row>
    <row r="10" spans="1:13">
      <c r="A10" s="23" t="s">
        <v>42</v>
      </c>
      <c r="B10" s="7" t="s">
        <v>237</v>
      </c>
      <c r="C10" s="7" t="s">
        <v>238</v>
      </c>
      <c r="D10" s="7" t="s">
        <v>239</v>
      </c>
      <c r="E10" s="8" t="s">
        <v>335</v>
      </c>
      <c r="F10" s="7" t="s">
        <v>54</v>
      </c>
      <c r="G10" s="22" t="s">
        <v>156</v>
      </c>
      <c r="H10" s="22" t="s">
        <v>80</v>
      </c>
      <c r="I10" s="21" t="s">
        <v>160</v>
      </c>
      <c r="J10" s="23"/>
      <c r="K10" s="9" t="str">
        <f>"62,5"</f>
        <v>62,5</v>
      </c>
      <c r="L10" s="9" t="str">
        <f>"40,3500"</f>
        <v>40,3500</v>
      </c>
      <c r="M10" s="7" t="s">
        <v>328</v>
      </c>
    </row>
    <row r="12" spans="1:13" ht="16">
      <c r="A12" s="51" t="s">
        <v>21</v>
      </c>
      <c r="B12" s="51"/>
      <c r="C12" s="51"/>
      <c r="D12" s="51"/>
      <c r="E12" s="52"/>
      <c r="F12" s="51"/>
      <c r="G12" s="51"/>
      <c r="H12" s="51"/>
      <c r="I12" s="51"/>
      <c r="J12" s="51"/>
    </row>
    <row r="13" spans="1:13">
      <c r="A13" s="23" t="s">
        <v>42</v>
      </c>
      <c r="B13" s="7" t="s">
        <v>240</v>
      </c>
      <c r="C13" s="7" t="s">
        <v>241</v>
      </c>
      <c r="D13" s="7" t="s">
        <v>242</v>
      </c>
      <c r="E13" s="8" t="s">
        <v>335</v>
      </c>
      <c r="F13" s="7" t="s">
        <v>54</v>
      </c>
      <c r="G13" s="22" t="s">
        <v>80</v>
      </c>
      <c r="H13" s="22" t="s">
        <v>160</v>
      </c>
      <c r="I13" s="22" t="s">
        <v>243</v>
      </c>
      <c r="J13" s="23"/>
      <c r="K13" s="9" t="str">
        <f>"72,5"</f>
        <v>72,5</v>
      </c>
      <c r="L13" s="9" t="str">
        <f>"44,4679"</f>
        <v>44,4679</v>
      </c>
      <c r="M13" s="43" t="s">
        <v>271</v>
      </c>
    </row>
    <row r="15" spans="1:13" ht="16">
      <c r="F15" s="11"/>
      <c r="G15" s="5"/>
      <c r="K15" s="19"/>
      <c r="M15" s="6"/>
    </row>
    <row r="16" spans="1:13" ht="16">
      <c r="F16" s="11"/>
      <c r="G16" s="5"/>
      <c r="K16" s="19"/>
      <c r="M16" s="6"/>
    </row>
    <row r="17" spans="3:13" ht="16">
      <c r="F17" s="11"/>
      <c r="G17" s="5"/>
      <c r="K17" s="19"/>
      <c r="M17" s="6"/>
    </row>
    <row r="18" spans="3:13" ht="16">
      <c r="F18" s="11"/>
      <c r="G18" s="5"/>
      <c r="K18" s="19"/>
      <c r="M18" s="6"/>
    </row>
    <row r="19" spans="3:13" ht="16">
      <c r="F19" s="11"/>
      <c r="G19" s="5"/>
      <c r="K19" s="19"/>
      <c r="M19" s="6"/>
    </row>
    <row r="20" spans="3:13" ht="16">
      <c r="F20" s="11"/>
      <c r="G20" s="5"/>
      <c r="K20" s="19"/>
      <c r="M20" s="6"/>
    </row>
    <row r="21" spans="3:13" ht="16">
      <c r="F21" s="11"/>
      <c r="G21" s="5"/>
      <c r="K21" s="19"/>
      <c r="M21" s="6"/>
    </row>
    <row r="22" spans="3:13">
      <c r="G22" s="5"/>
      <c r="K22" s="19"/>
      <c r="M22" s="6"/>
    </row>
    <row r="23" spans="3:13" ht="18">
      <c r="C23" s="12"/>
      <c r="D23" s="12"/>
      <c r="E23" s="5"/>
      <c r="F23" s="10"/>
      <c r="G23" s="5"/>
      <c r="K23" s="19"/>
      <c r="M23" s="6"/>
    </row>
    <row r="24" spans="3:13" ht="16">
      <c r="C24" s="13"/>
      <c r="D24" s="13"/>
      <c r="E24" s="5"/>
      <c r="F24" s="10"/>
      <c r="G24" s="5"/>
      <c r="K24" s="19"/>
      <c r="M24" s="6"/>
    </row>
    <row r="25" spans="3:13" ht="14">
      <c r="C25" s="14"/>
      <c r="D25" s="15"/>
      <c r="E25" s="5"/>
      <c r="F25" s="10"/>
      <c r="G25" s="5"/>
      <c r="K25" s="19"/>
      <c r="M25" s="6"/>
    </row>
    <row r="26" spans="3:13" ht="14">
      <c r="C26" s="1"/>
      <c r="D26" s="1"/>
      <c r="E26" s="1"/>
      <c r="F26" s="42"/>
      <c r="G26" s="1"/>
      <c r="K26" s="19"/>
      <c r="M26" s="6"/>
    </row>
    <row r="27" spans="3:13">
      <c r="E27" s="19"/>
      <c r="F27" s="20"/>
      <c r="G27" s="18"/>
      <c r="K27" s="19"/>
      <c r="M27" s="6"/>
    </row>
    <row r="28" spans="3:13">
      <c r="E28" s="5"/>
      <c r="F28" s="10"/>
      <c r="G28" s="5"/>
      <c r="K28" s="19"/>
      <c r="M28" s="6"/>
    </row>
    <row r="29" spans="3:13" ht="14">
      <c r="C29" s="14"/>
      <c r="D29" s="15"/>
      <c r="E29" s="5"/>
      <c r="F29" s="10"/>
      <c r="G29" s="5"/>
      <c r="K29" s="19"/>
      <c r="M29" s="6"/>
    </row>
    <row r="30" spans="3:13" ht="14">
      <c r="C30" s="1"/>
      <c r="D30" s="1"/>
      <c r="E30" s="1"/>
      <c r="F30" s="42"/>
      <c r="G30" s="1"/>
      <c r="K30" s="19"/>
      <c r="M30" s="6"/>
    </row>
    <row r="31" spans="3:13">
      <c r="E31" s="19"/>
      <c r="F31" s="20"/>
      <c r="G31" s="18"/>
      <c r="K31" s="19"/>
      <c r="M31" s="6"/>
    </row>
    <row r="32" spans="3:13">
      <c r="E32" s="19"/>
      <c r="F32" s="20"/>
      <c r="G32" s="18"/>
      <c r="K32" s="19"/>
      <c r="M32" s="6"/>
    </row>
    <row r="33" spans="5:13">
      <c r="E33" s="19"/>
      <c r="F33" s="20"/>
      <c r="G33" s="18"/>
      <c r="K33" s="19"/>
      <c r="M33" s="6"/>
    </row>
    <row r="34" spans="5:13">
      <c r="E34" s="5"/>
      <c r="F34" s="10"/>
      <c r="G34" s="5"/>
      <c r="K34" s="19"/>
      <c r="M34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IPL ПЛ без экипировки ДК</vt:lpstr>
      <vt:lpstr>IPL ПЛ без экипировки</vt:lpstr>
      <vt:lpstr>IPL Двоеборье без экип ДК</vt:lpstr>
      <vt:lpstr>IPL Жим без экипировки ДК</vt:lpstr>
      <vt:lpstr>IPL Жим без экипировки</vt:lpstr>
      <vt:lpstr>WRPF Военный жим ДК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2022-08-16T11:18:29Z</dcterms:modified>
</cp:coreProperties>
</file>