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Сентябрь/"/>
    </mc:Choice>
  </mc:AlternateContent>
  <xr:revisionPtr revIDLastSave="0" documentId="13_ncr:1_{DB6B8A0D-7B0B-D445-A3CA-EA621A569623}" xr6:coauthVersionLast="45" xr6:coauthVersionMax="45" xr10:uidLastSave="{00000000-0000-0000-0000-000000000000}"/>
  <bookViews>
    <workbookView xWindow="480" yWindow="460" windowWidth="28220" windowHeight="15960" firstSheet="7" activeTab="13" xr2:uid="{00000000-000D-0000-FFFF-FFFF00000000}"/>
  </bookViews>
  <sheets>
    <sheet name="IPL ПЛ без экипировки ДК" sheetId="10" r:id="rId1"/>
    <sheet name="IPL ПЛ без экипировки" sheetId="9" r:id="rId2"/>
    <sheet name="IPL ПЛ в бинтах ДК" sheetId="12" r:id="rId3"/>
    <sheet name="IPL Двоеборье без экип ДК" sheetId="34" r:id="rId4"/>
    <sheet name="IPL Жим без экипировки ДК" sheetId="14" r:id="rId5"/>
    <sheet name="IPL Жим без экипировки" sheetId="13" r:id="rId6"/>
    <sheet name="СПР Жим софт однопетельная" sheetId="47" r:id="rId7"/>
    <sheet name="СПР Жим софт многопетельная" sheetId="49" r:id="rId8"/>
    <sheet name="IPL Тяга без экипировки ДК" sheetId="20" r:id="rId9"/>
    <sheet name="IPL Тяга без экипировки" sheetId="19" r:id="rId10"/>
    <sheet name="СПР Пауэрспорт" sheetId="41" r:id="rId11"/>
    <sheet name="СПР Жим стоя" sheetId="37" r:id="rId12"/>
    <sheet name="СПР Подъем на бицепс ДК" sheetId="40" r:id="rId13"/>
    <sheet name="СПР Подъем на бицепс" sheetId="39" r:id="rId1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49" l="1"/>
  <c r="K7" i="49"/>
  <c r="L6" i="49"/>
  <c r="K6" i="49"/>
  <c r="L7" i="47"/>
  <c r="K7" i="47"/>
  <c r="L6" i="47"/>
  <c r="K6" i="47"/>
  <c r="P6" i="41"/>
  <c r="O6" i="41"/>
  <c r="L9" i="40"/>
  <c r="K9" i="40"/>
  <c r="L6" i="40"/>
  <c r="K6" i="40"/>
  <c r="L12" i="39"/>
  <c r="K12" i="39"/>
  <c r="L9" i="39"/>
  <c r="K9" i="39"/>
  <c r="L6" i="39"/>
  <c r="K6" i="39"/>
  <c r="L6" i="37"/>
  <c r="K6" i="37"/>
  <c r="P13" i="34"/>
  <c r="O13" i="34"/>
  <c r="P10" i="34"/>
  <c r="O10" i="34"/>
  <c r="P9" i="34"/>
  <c r="O9" i="34"/>
  <c r="P6" i="34"/>
  <c r="O6" i="34"/>
  <c r="L23" i="20"/>
  <c r="K23" i="20"/>
  <c r="L20" i="20"/>
  <c r="K20" i="20"/>
  <c r="L17" i="20"/>
  <c r="K17" i="20"/>
  <c r="L14" i="20"/>
  <c r="K14" i="20"/>
  <c r="L11" i="20"/>
  <c r="K11" i="20"/>
  <c r="L10" i="20"/>
  <c r="K10" i="20"/>
  <c r="L7" i="20"/>
  <c r="K7" i="20"/>
  <c r="L6" i="20"/>
  <c r="K6" i="20"/>
  <c r="L12" i="19"/>
  <c r="K12" i="19"/>
  <c r="L9" i="19"/>
  <c r="K9" i="19"/>
  <c r="L6" i="19"/>
  <c r="K6" i="19"/>
  <c r="L35" i="14"/>
  <c r="K35" i="14"/>
  <c r="L32" i="14"/>
  <c r="K32" i="14"/>
  <c r="L31" i="14"/>
  <c r="K31" i="14"/>
  <c r="L28" i="14"/>
  <c r="K28" i="14"/>
  <c r="L27" i="14"/>
  <c r="K27" i="14"/>
  <c r="L26" i="14"/>
  <c r="K26" i="14"/>
  <c r="L23" i="14"/>
  <c r="K23" i="14"/>
  <c r="L22" i="14"/>
  <c r="K22" i="14"/>
  <c r="L19" i="14"/>
  <c r="K19" i="14"/>
  <c r="L16" i="14"/>
  <c r="K16" i="14"/>
  <c r="L13" i="14"/>
  <c r="K13" i="14"/>
  <c r="L12" i="14"/>
  <c r="K12" i="14"/>
  <c r="L9" i="14"/>
  <c r="K9" i="14"/>
  <c r="L6" i="14"/>
  <c r="L13" i="13"/>
  <c r="K13" i="13"/>
  <c r="L10" i="13"/>
  <c r="K10" i="13"/>
  <c r="L7" i="13"/>
  <c r="K7" i="13"/>
  <c r="L6" i="13"/>
  <c r="K6" i="13"/>
  <c r="T6" i="12"/>
  <c r="S6" i="12"/>
  <c r="T27" i="10"/>
  <c r="S27" i="10"/>
  <c r="T24" i="10"/>
  <c r="S24" i="10"/>
  <c r="T23" i="10"/>
  <c r="S23" i="10"/>
  <c r="T22" i="10"/>
  <c r="S22" i="10"/>
  <c r="T19" i="10"/>
  <c r="S19" i="10"/>
  <c r="T16" i="10"/>
  <c r="S16" i="10"/>
  <c r="T13" i="10"/>
  <c r="S13" i="10"/>
  <c r="T10" i="10"/>
  <c r="S10" i="10"/>
  <c r="T9" i="10"/>
  <c r="S9" i="10"/>
  <c r="T6" i="10"/>
  <c r="S6" i="10"/>
  <c r="T16" i="9"/>
  <c r="S16" i="9"/>
  <c r="T15" i="9"/>
  <c r="S15" i="9"/>
  <c r="T12" i="9"/>
  <c r="S12" i="9"/>
  <c r="T9" i="9"/>
  <c r="S9" i="9"/>
  <c r="T6" i="9"/>
  <c r="S6" i="9"/>
</calcChain>
</file>

<file path=xl/sharedStrings.xml><?xml version="1.0" encoding="utf-8"?>
<sst xmlns="http://schemas.openxmlformats.org/spreadsheetml/2006/main" count="926" uniqueCount="331">
  <si>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</si>
  <si>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</si>
  <si>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</si>
  <si>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</si>
  <si>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</si>
  <si>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</si>
  <si>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</si>
  <si>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</si>
  <si>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>Приседание</t>
  </si>
  <si>
    <t>Жим лёжа</t>
  </si>
  <si>
    <t>Становая тяга</t>
  </si>
  <si>
    <t>ВЕСОВАЯ КАТЕГОРИЯ   67.5</t>
  </si>
  <si>
    <t>Чурюмова Ольга</t>
  </si>
  <si>
    <t>Открытая (10.01.1994)/28</t>
  </si>
  <si>
    <t>66,50</t>
  </si>
  <si>
    <t xml:space="preserve">Москва </t>
  </si>
  <si>
    <t>65,0</t>
  </si>
  <si>
    <t>70,0</t>
  </si>
  <si>
    <t>75,0</t>
  </si>
  <si>
    <t>42,5</t>
  </si>
  <si>
    <t>45,0</t>
  </si>
  <si>
    <t>47,5</t>
  </si>
  <si>
    <t>80,0</t>
  </si>
  <si>
    <t>85,0</t>
  </si>
  <si>
    <t>92,5</t>
  </si>
  <si>
    <t>ВЕСОВАЯ КАТЕГОРИЯ   82.5</t>
  </si>
  <si>
    <t>Минаев Александр</t>
  </si>
  <si>
    <t>Открытая (01.08.1993)/29</t>
  </si>
  <si>
    <t>77,80</t>
  </si>
  <si>
    <t xml:space="preserve">Люберцы/Московская область </t>
  </si>
  <si>
    <t>200,0</t>
  </si>
  <si>
    <t>210,0</t>
  </si>
  <si>
    <t>220,0</t>
  </si>
  <si>
    <t>122,5</t>
  </si>
  <si>
    <t>127,5</t>
  </si>
  <si>
    <t>130,0</t>
  </si>
  <si>
    <t>260,0</t>
  </si>
  <si>
    <t>275,0</t>
  </si>
  <si>
    <t>285,0</t>
  </si>
  <si>
    <t>ВЕСОВАЯ КАТЕГОРИЯ   90</t>
  </si>
  <si>
    <t>Арасланов Андрей</t>
  </si>
  <si>
    <t>Юноши 15-19 (14.02.2007)/15</t>
  </si>
  <si>
    <t>84,40</t>
  </si>
  <si>
    <t>105,0</t>
  </si>
  <si>
    <t>110,0</t>
  </si>
  <si>
    <t>115,0</t>
  </si>
  <si>
    <t>82,5</t>
  </si>
  <si>
    <t>87,5</t>
  </si>
  <si>
    <t>90,0</t>
  </si>
  <si>
    <t>125,0</t>
  </si>
  <si>
    <t>132,5</t>
  </si>
  <si>
    <t>140,0</t>
  </si>
  <si>
    <t>ВЕСОВАЯ КАТЕГОРИЯ   100</t>
  </si>
  <si>
    <t>Федерякин Илья</t>
  </si>
  <si>
    <t>94,50</t>
  </si>
  <si>
    <t>165,0</t>
  </si>
  <si>
    <t>172,5</t>
  </si>
  <si>
    <t>175,0</t>
  </si>
  <si>
    <t>190,0</t>
  </si>
  <si>
    <t>Полещук Дмитрий</t>
  </si>
  <si>
    <t>94,90</t>
  </si>
  <si>
    <t>150,0</t>
  </si>
  <si>
    <t>160,0</t>
  </si>
  <si>
    <t>170,0</t>
  </si>
  <si>
    <t>180,0</t>
  </si>
  <si>
    <t xml:space="preserve">ФИО </t>
  </si>
  <si>
    <t xml:space="preserve">Возрастная группа </t>
  </si>
  <si>
    <t xml:space="preserve">Wilks </t>
  </si>
  <si>
    <t xml:space="preserve">Мужчины </t>
  </si>
  <si>
    <t>90</t>
  </si>
  <si>
    <t>100</t>
  </si>
  <si>
    <t xml:space="preserve">Мастера </t>
  </si>
  <si>
    <t>1</t>
  </si>
  <si>
    <t>ВЕСОВАЯ КАТЕГОРИЯ   56</t>
  </si>
  <si>
    <t>Цветкова Светлана</t>
  </si>
  <si>
    <t>Открытая (10.03.1980)/42</t>
  </si>
  <si>
    <t>54,90</t>
  </si>
  <si>
    <t xml:space="preserve">Владимир/Владимирская область </t>
  </si>
  <si>
    <t>107,5</t>
  </si>
  <si>
    <t>72,5</t>
  </si>
  <si>
    <t>77,5</t>
  </si>
  <si>
    <t>181,0</t>
  </si>
  <si>
    <t>ВЕСОВАЯ КАТЕГОРИЯ   60</t>
  </si>
  <si>
    <t>Филимонова Ксения</t>
  </si>
  <si>
    <t>Открытая (25.04.1992)/30</t>
  </si>
  <si>
    <t>58,80</t>
  </si>
  <si>
    <t xml:space="preserve">Тула/Тульская область </t>
  </si>
  <si>
    <t>50,0</t>
  </si>
  <si>
    <t>95,0</t>
  </si>
  <si>
    <t>100,0</t>
  </si>
  <si>
    <t>Дмитриева Ирина</t>
  </si>
  <si>
    <t>Открытая (02.09.1990)/32</t>
  </si>
  <si>
    <t>56,20</t>
  </si>
  <si>
    <t xml:space="preserve">Серпухов/Московская область </t>
  </si>
  <si>
    <t>67,5</t>
  </si>
  <si>
    <t>35,0</t>
  </si>
  <si>
    <t>37,5</t>
  </si>
  <si>
    <t>40,0</t>
  </si>
  <si>
    <t>Тюрин Дмитрий</t>
  </si>
  <si>
    <t>Юноши 15-19 (14.05.2006)/16</t>
  </si>
  <si>
    <t>65,00</t>
  </si>
  <si>
    <t>117,5</t>
  </si>
  <si>
    <t>147,5</t>
  </si>
  <si>
    <t>152,5</t>
  </si>
  <si>
    <t>Беспалов Дмитрий</t>
  </si>
  <si>
    <t>Юноши 15-19 (25.03.2006)/16</t>
  </si>
  <si>
    <t>120,0</t>
  </si>
  <si>
    <t>Иванов Данила</t>
  </si>
  <si>
    <t>87,50</t>
  </si>
  <si>
    <t>205,0</t>
  </si>
  <si>
    <t>Шабунин Александр</t>
  </si>
  <si>
    <t>94,00</t>
  </si>
  <si>
    <t>185,0</t>
  </si>
  <si>
    <t>195,0</t>
  </si>
  <si>
    <t>135,0</t>
  </si>
  <si>
    <t>225,0</t>
  </si>
  <si>
    <t>230,0</t>
  </si>
  <si>
    <t>237,5</t>
  </si>
  <si>
    <t>Кузнецов Владимир</t>
  </si>
  <si>
    <t>Открытая (23.06.1993)/29</t>
  </si>
  <si>
    <t xml:space="preserve">Брянск/Брянская область </t>
  </si>
  <si>
    <t>250,0</t>
  </si>
  <si>
    <t>265,0</t>
  </si>
  <si>
    <t>280,0</t>
  </si>
  <si>
    <t>Назаров Антон</t>
  </si>
  <si>
    <t>99,60</t>
  </si>
  <si>
    <t xml:space="preserve">Мценск/Орловская область </t>
  </si>
  <si>
    <t>155,0</t>
  </si>
  <si>
    <t>162,5</t>
  </si>
  <si>
    <t>215,0</t>
  </si>
  <si>
    <t>227,5</t>
  </si>
  <si>
    <t>ВЕСОВАЯ КАТЕГОРИЯ   110</t>
  </si>
  <si>
    <t>Левенец Евгений</t>
  </si>
  <si>
    <t>Открытая (01.01.1992)/30</t>
  </si>
  <si>
    <t>103,70</t>
  </si>
  <si>
    <t>232,5</t>
  </si>
  <si>
    <t>245,0</t>
  </si>
  <si>
    <t>110</t>
  </si>
  <si>
    <t>2</t>
  </si>
  <si>
    <t>Комлякова Есения</t>
  </si>
  <si>
    <t>55,70</t>
  </si>
  <si>
    <t>60,0</t>
  </si>
  <si>
    <t>121,0</t>
  </si>
  <si>
    <t>Кузнецов Сергей</t>
  </si>
  <si>
    <t>Открытая (31.08.1982)/40</t>
  </si>
  <si>
    <t>57,30</t>
  </si>
  <si>
    <t xml:space="preserve">Протвино/Московская область </t>
  </si>
  <si>
    <t xml:space="preserve">Мамедов Р. </t>
  </si>
  <si>
    <t>ВЕСОВАЯ КАТЕГОРИЯ   75</t>
  </si>
  <si>
    <t>Зиньковский Роман</t>
  </si>
  <si>
    <t>73,60</t>
  </si>
  <si>
    <t xml:space="preserve">Балашиха/Московская область </t>
  </si>
  <si>
    <t>145,0</t>
  </si>
  <si>
    <t>Сидоров Сергей</t>
  </si>
  <si>
    <t>Открытая (17.05.1994)/28</t>
  </si>
  <si>
    <t>88,40</t>
  </si>
  <si>
    <t>187,5</t>
  </si>
  <si>
    <t xml:space="preserve">Результат </t>
  </si>
  <si>
    <t>Результат</t>
  </si>
  <si>
    <t>Питерская Карина</t>
  </si>
  <si>
    <t>Открытая (13.05.1985)/37</t>
  </si>
  <si>
    <t>54,60</t>
  </si>
  <si>
    <t>52,5</t>
  </si>
  <si>
    <t>Подкопаева Ольга</t>
  </si>
  <si>
    <t>Открытая (13.05.1984)/38</t>
  </si>
  <si>
    <t>58,70</t>
  </si>
  <si>
    <t>55,0</t>
  </si>
  <si>
    <t>Осипова Евгения</t>
  </si>
  <si>
    <t>Открытая (05.12.1983)/38</t>
  </si>
  <si>
    <t xml:space="preserve">Ярославль/Ярославская область </t>
  </si>
  <si>
    <t>Золотарева Светлана</t>
  </si>
  <si>
    <t>Открытая (21.11.1998)/23</t>
  </si>
  <si>
    <t>57,5</t>
  </si>
  <si>
    <t>Исмагилов Владимир</t>
  </si>
  <si>
    <t>73,90</t>
  </si>
  <si>
    <t>97,5</t>
  </si>
  <si>
    <t>Рябов Вадим</t>
  </si>
  <si>
    <t>Открытая (16.08.1986)/36</t>
  </si>
  <si>
    <t>81,60</t>
  </si>
  <si>
    <t>Атаманюк Владимир</t>
  </si>
  <si>
    <t>87,70</t>
  </si>
  <si>
    <t>Ямщиков Вячеслав</t>
  </si>
  <si>
    <t>90,00</t>
  </si>
  <si>
    <t xml:space="preserve">Подольск/Московская область </t>
  </si>
  <si>
    <t>Никипелов Никита</t>
  </si>
  <si>
    <t>100,00</t>
  </si>
  <si>
    <t>Жиганов Михаил</t>
  </si>
  <si>
    <t>Открытая (07.06.1981)/41</t>
  </si>
  <si>
    <t xml:space="preserve">Пущино/Московская область </t>
  </si>
  <si>
    <t>Малахов Алексей</t>
  </si>
  <si>
    <t>Открытая (01.07.1995)/27</t>
  </si>
  <si>
    <t>107,70</t>
  </si>
  <si>
    <t xml:space="preserve">Крылов В. </t>
  </si>
  <si>
    <t>Берёзкин Михаил</t>
  </si>
  <si>
    <t>106,20</t>
  </si>
  <si>
    <t xml:space="preserve">Медведев К. </t>
  </si>
  <si>
    <t>ВЕСОВАЯ КАТЕГОРИЯ   125</t>
  </si>
  <si>
    <t>Гребнев Евгений</t>
  </si>
  <si>
    <t>116,00</t>
  </si>
  <si>
    <t>-</t>
  </si>
  <si>
    <t>Шишкина Кира</t>
  </si>
  <si>
    <t>Открытая (23.08.1982)/40</t>
  </si>
  <si>
    <t>58,60</t>
  </si>
  <si>
    <t>ВЕСОВАЯ КАТЕГОРИЯ   52</t>
  </si>
  <si>
    <t>Лапин Данил</t>
  </si>
  <si>
    <t>Юноши 15-19 (15.04.2010)/12</t>
  </si>
  <si>
    <t>48,50</t>
  </si>
  <si>
    <t>Лапина Ксения</t>
  </si>
  <si>
    <t>Девушки 15-19 (07.12.2006)/15</t>
  </si>
  <si>
    <t>55,60</t>
  </si>
  <si>
    <t>Игнатова Анна</t>
  </si>
  <si>
    <t>Открытая (31.10.1990)/31</t>
  </si>
  <si>
    <t>58,90</t>
  </si>
  <si>
    <t>Фатеева Дарья</t>
  </si>
  <si>
    <t>Открытая (22.06.1994)/28</t>
  </si>
  <si>
    <t>59,40</t>
  </si>
  <si>
    <t>Смолина Татьяна</t>
  </si>
  <si>
    <t>Открытая (02.07.1991)/31</t>
  </si>
  <si>
    <t>68,00</t>
  </si>
  <si>
    <t>112,5</t>
  </si>
  <si>
    <t>Рысовец Евгения</t>
  </si>
  <si>
    <t>Открытая (25.10.1985)/36</t>
  </si>
  <si>
    <t>79,00</t>
  </si>
  <si>
    <t>Лапин Артём</t>
  </si>
  <si>
    <t>Юноши 15-19 (28.08.2008)/14</t>
  </si>
  <si>
    <t>66,40</t>
  </si>
  <si>
    <t>137,5</t>
  </si>
  <si>
    <t>Кузнецов Евгений</t>
  </si>
  <si>
    <t>Открытая (04.04.1987)/35</t>
  </si>
  <si>
    <t>89,30</t>
  </si>
  <si>
    <t xml:space="preserve">Серпухов,/Московская область </t>
  </si>
  <si>
    <t>Стальмакова Екатерина</t>
  </si>
  <si>
    <t>Открытая (14.02.1991)/31</t>
  </si>
  <si>
    <t>56,70</t>
  </si>
  <si>
    <t>Назарук Дмитрий</t>
  </si>
  <si>
    <t>Юноши 15-19 (14.03.2007)/15</t>
  </si>
  <si>
    <t>79,10</t>
  </si>
  <si>
    <t xml:space="preserve">Гребнев Е. </t>
  </si>
  <si>
    <t>Киржанов Дмитрий</t>
  </si>
  <si>
    <t>Открытая (28.06.1994)/28</t>
  </si>
  <si>
    <t>86,50</t>
  </si>
  <si>
    <t xml:space="preserve">Малаховка/Московская область </t>
  </si>
  <si>
    <t>222,5</t>
  </si>
  <si>
    <t>ВЕСОВАЯ КАТЕГОРИЯ   140</t>
  </si>
  <si>
    <t>Жемаркин Дмитрий</t>
  </si>
  <si>
    <t>Открытая (29.01.1997)/25</t>
  </si>
  <si>
    <t>135,30</t>
  </si>
  <si>
    <t>142,5</t>
  </si>
  <si>
    <t>Волков Алексей</t>
  </si>
  <si>
    <t>Открытая (03.05.1985)/37</t>
  </si>
  <si>
    <t>80,00</t>
  </si>
  <si>
    <t>Петриченко Максим</t>
  </si>
  <si>
    <t>Открытая (31.05.1987)/35</t>
  </si>
  <si>
    <t>88,60</t>
  </si>
  <si>
    <t xml:space="preserve">Рязань/Рязанская область </t>
  </si>
  <si>
    <t>20,0</t>
  </si>
  <si>
    <t>22,5</t>
  </si>
  <si>
    <t>25,0</t>
  </si>
  <si>
    <t>Пузырев Денис</t>
  </si>
  <si>
    <t>Открытая (31.03.1974)/48</t>
  </si>
  <si>
    <t>109,30</t>
  </si>
  <si>
    <t>255,0</t>
  </si>
  <si>
    <t>Шлепин Олег</t>
  </si>
  <si>
    <t>Открытая (03.06.1975)/47</t>
  </si>
  <si>
    <t>109,90</t>
  </si>
  <si>
    <t>290,0</t>
  </si>
  <si>
    <t>300,0</t>
  </si>
  <si>
    <t>Самостоятельно</t>
  </si>
  <si>
    <t>Грудев А.</t>
  </si>
  <si>
    <t xml:space="preserve">Грудев А. </t>
  </si>
  <si>
    <t xml:space="preserve">Минаев А. </t>
  </si>
  <si>
    <t xml:space="preserve">Самардин А. </t>
  </si>
  <si>
    <t>Минаев А.</t>
  </si>
  <si>
    <t xml:space="preserve">Дурнов Р. </t>
  </si>
  <si>
    <t>Назарова Е.</t>
  </si>
  <si>
    <t>Елистратов В.</t>
  </si>
  <si>
    <t>Головатюк С.</t>
  </si>
  <si>
    <t xml:space="preserve">Тюлькин К. </t>
  </si>
  <si>
    <t>Дурнов Р.</t>
  </si>
  <si>
    <t>Гребнев Е.</t>
  </si>
  <si>
    <t xml:space="preserve">Скорятин А. </t>
  </si>
  <si>
    <t>Антипов В.</t>
  </si>
  <si>
    <t xml:space="preserve">Антипов В. </t>
  </si>
  <si>
    <t>Юниоры 20-23 (15.12.1999)/22</t>
  </si>
  <si>
    <t>Юниоры 20-23 (12.09.2001)/21</t>
  </si>
  <si>
    <t>Мастера 40-44 (05.12.1981)/40</t>
  </si>
  <si>
    <t>Юниоры 20-23 (14.06.1999)/23</t>
  </si>
  <si>
    <t>Мастера 40-44 (10.03.1982)/40</t>
  </si>
  <si>
    <t>Юниорки 20-23 (22.02.2001)/21</t>
  </si>
  <si>
    <t>Мастера 45-49 (26.10.1976)/45</t>
  </si>
  <si>
    <t>Мастера 40-44 (01.07.1979)/43</t>
  </si>
  <si>
    <t>Мастера 55-59 (05.09.1964)/58</t>
  </si>
  <si>
    <t>Юниоры 20-23 (10.11.1998)/23</t>
  </si>
  <si>
    <t>Мастера 40-44 (07.06.1981)/41</t>
  </si>
  <si>
    <t>Мастера 40-44 (04.06.1981)/41</t>
  </si>
  <si>
    <t>Мастера 40-44 (07.05.1980)/42</t>
  </si>
  <si>
    <t xml:space="preserve">Мастера 55-59 </t>
  </si>
  <si>
    <t xml:space="preserve">Мастера 40-44 </t>
  </si>
  <si>
    <t>Мастера 40-44 (31.08.1982)/40</t>
  </si>
  <si>
    <t>Мастера 50-54 (01.10.1967)/54</t>
  </si>
  <si>
    <t>Мастера 40-49 (31.03.1974)/48</t>
  </si>
  <si>
    <t>Мастера 40-49 (03.06.1975)/47</t>
  </si>
  <si>
    <t>Всероссийский мастерский турнир «Окские богатыри IX»
IPL Пауэрлифтинг без экипировки ДК
Серпухов/Московская область, 24 сентября 2022 года</t>
  </si>
  <si>
    <t>Всероссийский мастерский турнир «Окские богатыри IX»
IPL Пауэрлифтинг без экипировки
Серпухов/Московская область, 24 сентября 2022 года</t>
  </si>
  <si>
    <t>Всероссийский мастерский турнир «Окские богатыри IX»
IPL Пауэрлифтинг в бинтах ДК
Серпухов/Московская область, 24 сентября 2022 года</t>
  </si>
  <si>
    <t>Всероссийский мастерский турнир «Окские богатыри IX»
IPL Силовое двоеборье без экипировки ДК
Серпухов/Московская область, 24 сентября 2022 года</t>
  </si>
  <si>
    <t>Всероссийский мастерский турнир «Окские богатыри IX»
IPL Жим лежа без экипировки ДК
Серпухов/Московская область, 24 сентября 2022 года</t>
  </si>
  <si>
    <t>Всероссийский мастерский турнир «Окские богатыри IX»
IPL Жим лежа без экипировки
Серпухов/Московская область, 24 сентября 2022 года</t>
  </si>
  <si>
    <t>Всероссийский мастерский турнир «Окские богатыри IX»
IPL Становая тяга без экипировки ДК
Серпухов/Московская область, 24 сентября 2022 года</t>
  </si>
  <si>
    <t>Всероссийский мастерский турнир «Окские богатыри IX»
IPL Становая тяга без экипировки
Серпухов/Московская область, 24 сентября 2022 года</t>
  </si>
  <si>
    <t>Всероссийский мастерский турнир «Окские богатыри IX»
СПР Пауэрспорт
Серпухов/Московская область, 24 сентября 2022 года</t>
  </si>
  <si>
    <t>Всероссийский мастерский турнир «Окские богатыри IX»
СПР Жим штанги стоя
Серпухов/Московская область, 24 сентября 2022 года</t>
  </si>
  <si>
    <t>Всероссийский мастерский турнир «Окские богатыри IX»
СПР Строгий подъем штанги на бицепс ДК
Серпухов/Московская область, 24 сентября 2022 года</t>
  </si>
  <si>
    <t>Всероссийский мастерский турнир «Окские богатыри IX»
СПР Строгий подъем штанги на бицепс
Серпухов/Московская область, 24 сентября 2022 года</t>
  </si>
  <si>
    <t xml:space="preserve">Емельянов А.  </t>
  </si>
  <si>
    <t>Весовая категория</t>
  </si>
  <si>
    <t xml:space="preserve">Гребнева Н. </t>
  </si>
  <si>
    <t>Всероссийский мастерский турнир «Окские богатыри IX»
СПР Жим лежа в однопетельной софт экипировке
Серпухов/Московская область, 24 сентября 2022 года</t>
  </si>
  <si>
    <t>Всероссийский мастерский турнир «Окские богатыри IX»
СПР Жим лежа в многопетельной софт экипировке
Серпухов/Московская область, 24 сентября 2022 года</t>
  </si>
  <si>
    <t>№</t>
  </si>
  <si>
    <t>Жим</t>
  </si>
  <si>
    <t>Тяга</t>
  </si>
  <si>
    <t xml:space="preserve">
Дата рождения/Возраст</t>
  </si>
  <si>
    <t>Возрастная группа</t>
  </si>
  <si>
    <t>O</t>
  </si>
  <si>
    <t>T</t>
  </si>
  <si>
    <t>J</t>
  </si>
  <si>
    <t>M1</t>
  </si>
  <si>
    <t>M2</t>
  </si>
  <si>
    <t>M4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</si>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</sst>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"/>
  <dimension ref="A1:U27"/>
  <sheetViews>
    <sheetView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8.5" style="5" bestFit="1" customWidth="1"/>
    <col min="4" max="4" width="15.33203125" style="5" customWidth="1"/>
    <col min="5" max="5" width="10.5" style="6" bestFit="1" customWidth="1"/>
    <col min="6" max="6" width="31.5" style="5" bestFit="1" customWidth="1"/>
    <col min="7" max="9" width="5.5" style="9" customWidth="1"/>
    <col min="10" max="10" width="4.83203125" style="9" customWidth="1"/>
    <col min="11" max="13" width="5.5" style="9" customWidth="1"/>
    <col min="14" max="14" width="4.83203125" style="9" customWidth="1"/>
    <col min="15" max="17" width="5.5" style="9" customWidth="1"/>
    <col min="18" max="18" width="4.83203125" style="9" customWidth="1"/>
    <col min="19" max="19" width="7.83203125" style="7" bestFit="1" customWidth="1"/>
    <col min="20" max="20" width="8.5" style="7" bestFit="1" customWidth="1"/>
    <col min="21" max="21" width="20.83203125" style="5" customWidth="1"/>
    <col min="22" max="16384" width="9.1640625" style="3"/>
  </cols>
  <sheetData>
    <row r="1" spans="1:21" s="2" customFormat="1" ht="29" customHeight="1">
      <c r="A1" s="57" t="s">
        <v>302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1" customFormat="1" ht="12.75" customHeight="1">
      <c r="A3" s="65" t="s">
        <v>319</v>
      </c>
      <c r="B3" s="55" t="s">
        <v>0</v>
      </c>
      <c r="C3" s="67" t="s">
        <v>322</v>
      </c>
      <c r="D3" s="67" t="s">
        <v>6</v>
      </c>
      <c r="E3" s="49" t="s">
        <v>323</v>
      </c>
      <c r="F3" s="69" t="s">
        <v>5</v>
      </c>
      <c r="G3" s="69" t="s">
        <v>8</v>
      </c>
      <c r="H3" s="69"/>
      <c r="I3" s="69"/>
      <c r="J3" s="69"/>
      <c r="K3" s="69" t="s">
        <v>9</v>
      </c>
      <c r="L3" s="69"/>
      <c r="M3" s="69"/>
      <c r="N3" s="69"/>
      <c r="O3" s="69" t="s">
        <v>10</v>
      </c>
      <c r="P3" s="69"/>
      <c r="Q3" s="69"/>
      <c r="R3" s="69"/>
      <c r="S3" s="49" t="s">
        <v>1</v>
      </c>
      <c r="T3" s="49" t="s">
        <v>3</v>
      </c>
      <c r="U3" s="51" t="s">
        <v>2</v>
      </c>
    </row>
    <row r="4" spans="1:21" s="1" customFormat="1" ht="21" customHeight="1" thickBot="1">
      <c r="A4" s="66"/>
      <c r="B4" s="56"/>
      <c r="C4" s="68"/>
      <c r="D4" s="68"/>
      <c r="E4" s="50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0"/>
      <c r="T4" s="50"/>
      <c r="U4" s="52"/>
    </row>
    <row r="5" spans="1:21" ht="16">
      <c r="A5" s="53" t="s">
        <v>73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1">
      <c r="A6" s="28" t="s">
        <v>72</v>
      </c>
      <c r="B6" s="10" t="s">
        <v>74</v>
      </c>
      <c r="C6" s="10" t="s">
        <v>75</v>
      </c>
      <c r="D6" s="10" t="s">
        <v>76</v>
      </c>
      <c r="E6" s="11" t="s">
        <v>324</v>
      </c>
      <c r="F6" s="10" t="s">
        <v>77</v>
      </c>
      <c r="G6" s="27" t="s">
        <v>78</v>
      </c>
      <c r="H6" s="26" t="s">
        <v>45</v>
      </c>
      <c r="I6" s="26" t="s">
        <v>45</v>
      </c>
      <c r="J6" s="28"/>
      <c r="K6" s="27" t="s">
        <v>79</v>
      </c>
      <c r="L6" s="26" t="s">
        <v>80</v>
      </c>
      <c r="M6" s="26" t="s">
        <v>80</v>
      </c>
      <c r="N6" s="28"/>
      <c r="O6" s="27" t="s">
        <v>55</v>
      </c>
      <c r="P6" s="26" t="s">
        <v>57</v>
      </c>
      <c r="Q6" s="26" t="s">
        <v>81</v>
      </c>
      <c r="R6" s="28"/>
      <c r="S6" s="12" t="str">
        <f>"345,0"</f>
        <v>345,0</v>
      </c>
      <c r="T6" s="12" t="str">
        <f>"412,2750"</f>
        <v>412,2750</v>
      </c>
      <c r="U6" s="42" t="s">
        <v>278</v>
      </c>
    </row>
    <row r="8" spans="1:21" ht="16">
      <c r="A8" s="47" t="s">
        <v>82</v>
      </c>
      <c r="B8" s="47"/>
      <c r="C8" s="47"/>
      <c r="D8" s="47"/>
      <c r="E8" s="48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31" t="s">
        <v>72</v>
      </c>
      <c r="B9" s="13" t="s">
        <v>83</v>
      </c>
      <c r="C9" s="13" t="s">
        <v>84</v>
      </c>
      <c r="D9" s="13" t="s">
        <v>85</v>
      </c>
      <c r="E9" s="14" t="s">
        <v>324</v>
      </c>
      <c r="F9" s="13" t="s">
        <v>86</v>
      </c>
      <c r="G9" s="29" t="s">
        <v>18</v>
      </c>
      <c r="H9" s="29" t="s">
        <v>23</v>
      </c>
      <c r="I9" s="30" t="s">
        <v>48</v>
      </c>
      <c r="J9" s="31"/>
      <c r="K9" s="29" t="s">
        <v>20</v>
      </c>
      <c r="L9" s="29" t="s">
        <v>21</v>
      </c>
      <c r="M9" s="30" t="s">
        <v>87</v>
      </c>
      <c r="N9" s="31"/>
      <c r="O9" s="29" t="s">
        <v>23</v>
      </c>
      <c r="P9" s="29" t="s">
        <v>88</v>
      </c>
      <c r="Q9" s="29" t="s">
        <v>89</v>
      </c>
      <c r="R9" s="31"/>
      <c r="S9" s="15" t="str">
        <f>"232,5"</f>
        <v>232,5</v>
      </c>
      <c r="T9" s="15" t="str">
        <f>"263,3063"</f>
        <v>263,3063</v>
      </c>
      <c r="U9" s="40" t="s">
        <v>279</v>
      </c>
    </row>
    <row r="10" spans="1:21">
      <c r="A10" s="34" t="s">
        <v>138</v>
      </c>
      <c r="B10" s="16" t="s">
        <v>90</v>
      </c>
      <c r="C10" s="16" t="s">
        <v>91</v>
      </c>
      <c r="D10" s="16" t="s">
        <v>92</v>
      </c>
      <c r="E10" s="17" t="s">
        <v>324</v>
      </c>
      <c r="F10" s="16" t="s">
        <v>93</v>
      </c>
      <c r="G10" s="33" t="s">
        <v>16</v>
      </c>
      <c r="H10" s="32" t="s">
        <v>94</v>
      </c>
      <c r="I10" s="32" t="s">
        <v>17</v>
      </c>
      <c r="J10" s="34"/>
      <c r="K10" s="32" t="s">
        <v>95</v>
      </c>
      <c r="L10" s="32" t="s">
        <v>96</v>
      </c>
      <c r="M10" s="33" t="s">
        <v>97</v>
      </c>
      <c r="N10" s="34"/>
      <c r="O10" s="33" t="s">
        <v>48</v>
      </c>
      <c r="P10" s="32" t="s">
        <v>48</v>
      </c>
      <c r="Q10" s="33" t="s">
        <v>89</v>
      </c>
      <c r="R10" s="34"/>
      <c r="S10" s="18" t="str">
        <f>"197,5"</f>
        <v>197,5</v>
      </c>
      <c r="T10" s="18" t="str">
        <f>"231,7268"</f>
        <v>231,7268</v>
      </c>
      <c r="U10" s="41" t="s">
        <v>268</v>
      </c>
    </row>
    <row r="12" spans="1:21" ht="16">
      <c r="A12" s="47" t="s">
        <v>11</v>
      </c>
      <c r="B12" s="47"/>
      <c r="C12" s="47"/>
      <c r="D12" s="47"/>
      <c r="E12" s="48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21">
      <c r="A13" s="28" t="s">
        <v>72</v>
      </c>
      <c r="B13" s="10" t="s">
        <v>98</v>
      </c>
      <c r="C13" s="10" t="s">
        <v>99</v>
      </c>
      <c r="D13" s="10" t="s">
        <v>100</v>
      </c>
      <c r="E13" s="11" t="s">
        <v>325</v>
      </c>
      <c r="F13" s="10" t="s">
        <v>86</v>
      </c>
      <c r="G13" s="27" t="s">
        <v>44</v>
      </c>
      <c r="H13" s="27" t="s">
        <v>101</v>
      </c>
      <c r="I13" s="27" t="s">
        <v>33</v>
      </c>
      <c r="J13" s="28"/>
      <c r="K13" s="27" t="s">
        <v>22</v>
      </c>
      <c r="L13" s="26" t="s">
        <v>23</v>
      </c>
      <c r="M13" s="26" t="s">
        <v>23</v>
      </c>
      <c r="N13" s="28"/>
      <c r="O13" s="27" t="s">
        <v>51</v>
      </c>
      <c r="P13" s="27" t="s">
        <v>102</v>
      </c>
      <c r="Q13" s="26" t="s">
        <v>103</v>
      </c>
      <c r="R13" s="28"/>
      <c r="S13" s="12" t="str">
        <f>"350,0"</f>
        <v>350,0</v>
      </c>
      <c r="T13" s="12" t="str">
        <f>"278,3200"</f>
        <v>278,3200</v>
      </c>
      <c r="U13" s="42" t="s">
        <v>280</v>
      </c>
    </row>
    <row r="15" spans="1:21" ht="16">
      <c r="A15" s="47" t="s">
        <v>25</v>
      </c>
      <c r="B15" s="47"/>
      <c r="C15" s="47"/>
      <c r="D15" s="47"/>
      <c r="E15" s="4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21">
      <c r="A16" s="28" t="s">
        <v>72</v>
      </c>
      <c r="B16" s="10" t="s">
        <v>104</v>
      </c>
      <c r="C16" s="10" t="s">
        <v>105</v>
      </c>
      <c r="D16" s="10" t="s">
        <v>28</v>
      </c>
      <c r="E16" s="11" t="s">
        <v>325</v>
      </c>
      <c r="F16" s="10" t="s">
        <v>93</v>
      </c>
      <c r="G16" s="27" t="s">
        <v>88</v>
      </c>
      <c r="H16" s="27" t="s">
        <v>43</v>
      </c>
      <c r="I16" s="27" t="s">
        <v>44</v>
      </c>
      <c r="J16" s="28"/>
      <c r="K16" s="27" t="s">
        <v>22</v>
      </c>
      <c r="L16" s="27" t="s">
        <v>48</v>
      </c>
      <c r="M16" s="26" t="s">
        <v>89</v>
      </c>
      <c r="N16" s="28"/>
      <c r="O16" s="27" t="s">
        <v>106</v>
      </c>
      <c r="P16" s="26" t="s">
        <v>51</v>
      </c>
      <c r="Q16" s="27" t="s">
        <v>51</v>
      </c>
      <c r="R16" s="28"/>
      <c r="S16" s="12" t="str">
        <f>"340,0"</f>
        <v>340,0</v>
      </c>
      <c r="T16" s="12" t="str">
        <f>"236,3340"</f>
        <v>236,3340</v>
      </c>
      <c r="U16" s="42" t="s">
        <v>279</v>
      </c>
    </row>
    <row r="18" spans="1:21" ht="16">
      <c r="A18" s="47" t="s">
        <v>39</v>
      </c>
      <c r="B18" s="47"/>
      <c r="C18" s="47"/>
      <c r="D18" s="47"/>
      <c r="E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21">
      <c r="A19" s="28" t="s">
        <v>72</v>
      </c>
      <c r="B19" s="10" t="s">
        <v>107</v>
      </c>
      <c r="C19" s="10" t="s">
        <v>283</v>
      </c>
      <c r="D19" s="10" t="s">
        <v>108</v>
      </c>
      <c r="E19" s="11" t="s">
        <v>326</v>
      </c>
      <c r="F19" s="10" t="s">
        <v>15</v>
      </c>
      <c r="G19" s="27" t="s">
        <v>57</v>
      </c>
      <c r="H19" s="27" t="s">
        <v>64</v>
      </c>
      <c r="I19" s="27" t="s">
        <v>58</v>
      </c>
      <c r="J19" s="28"/>
      <c r="K19" s="27" t="s">
        <v>44</v>
      </c>
      <c r="L19" s="27" t="s">
        <v>106</v>
      </c>
      <c r="M19" s="26" t="s">
        <v>33</v>
      </c>
      <c r="N19" s="28"/>
      <c r="O19" s="27" t="s">
        <v>109</v>
      </c>
      <c r="P19" s="26" t="s">
        <v>31</v>
      </c>
      <c r="Q19" s="26" t="s">
        <v>31</v>
      </c>
      <c r="R19" s="28"/>
      <c r="S19" s="12" t="str">
        <f>"515,0"</f>
        <v>515,0</v>
      </c>
      <c r="T19" s="12" t="str">
        <f>"333,6685"</f>
        <v>333,6685</v>
      </c>
      <c r="U19" s="10"/>
    </row>
    <row r="21" spans="1:21" ht="16">
      <c r="A21" s="47" t="s">
        <v>52</v>
      </c>
      <c r="B21" s="47"/>
      <c r="C21" s="47"/>
      <c r="D21" s="47"/>
      <c r="E21" s="48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21">
      <c r="A22" s="31" t="s">
        <v>72</v>
      </c>
      <c r="B22" s="13" t="s">
        <v>110</v>
      </c>
      <c r="C22" s="13" t="s">
        <v>284</v>
      </c>
      <c r="D22" s="13" t="s">
        <v>111</v>
      </c>
      <c r="E22" s="14" t="s">
        <v>326</v>
      </c>
      <c r="F22" s="13" t="s">
        <v>15</v>
      </c>
      <c r="G22" s="29" t="s">
        <v>112</v>
      </c>
      <c r="H22" s="29" t="s">
        <v>58</v>
      </c>
      <c r="I22" s="30" t="s">
        <v>113</v>
      </c>
      <c r="J22" s="31"/>
      <c r="K22" s="29" t="s">
        <v>49</v>
      </c>
      <c r="L22" s="29" t="s">
        <v>35</v>
      </c>
      <c r="M22" s="30" t="s">
        <v>114</v>
      </c>
      <c r="N22" s="31"/>
      <c r="O22" s="29" t="s">
        <v>115</v>
      </c>
      <c r="P22" s="29" t="s">
        <v>116</v>
      </c>
      <c r="Q22" s="30" t="s">
        <v>117</v>
      </c>
      <c r="R22" s="31"/>
      <c r="S22" s="15" t="str">
        <f>"550,0"</f>
        <v>550,0</v>
      </c>
      <c r="T22" s="15" t="str">
        <f>"343,7500"</f>
        <v>343,7500</v>
      </c>
      <c r="U22" s="13"/>
    </row>
    <row r="23" spans="1:21">
      <c r="A23" s="39" t="s">
        <v>72</v>
      </c>
      <c r="B23" s="35" t="s">
        <v>118</v>
      </c>
      <c r="C23" s="35" t="s">
        <v>119</v>
      </c>
      <c r="D23" s="35" t="s">
        <v>60</v>
      </c>
      <c r="E23" s="36" t="s">
        <v>324</v>
      </c>
      <c r="F23" s="35" t="s">
        <v>120</v>
      </c>
      <c r="G23" s="38" t="s">
        <v>30</v>
      </c>
      <c r="H23" s="38" t="s">
        <v>31</v>
      </c>
      <c r="I23" s="38" t="s">
        <v>32</v>
      </c>
      <c r="J23" s="39"/>
      <c r="K23" s="38" t="s">
        <v>63</v>
      </c>
      <c r="L23" s="38" t="s">
        <v>57</v>
      </c>
      <c r="M23" s="38" t="s">
        <v>64</v>
      </c>
      <c r="N23" s="39"/>
      <c r="O23" s="38" t="s">
        <v>121</v>
      </c>
      <c r="P23" s="38" t="s">
        <v>122</v>
      </c>
      <c r="Q23" s="38" t="s">
        <v>123</v>
      </c>
      <c r="R23" s="39"/>
      <c r="S23" s="37" t="str">
        <f>"680,0"</f>
        <v>680,0</v>
      </c>
      <c r="T23" s="37" t="str">
        <f>"423,1640"</f>
        <v>423,1640</v>
      </c>
      <c r="U23" s="35"/>
    </row>
    <row r="24" spans="1:21">
      <c r="A24" s="34" t="s">
        <v>72</v>
      </c>
      <c r="B24" s="16" t="s">
        <v>124</v>
      </c>
      <c r="C24" s="16" t="s">
        <v>285</v>
      </c>
      <c r="D24" s="16" t="s">
        <v>125</v>
      </c>
      <c r="E24" s="17" t="s">
        <v>327</v>
      </c>
      <c r="F24" s="16" t="s">
        <v>126</v>
      </c>
      <c r="G24" s="32" t="s">
        <v>57</v>
      </c>
      <c r="H24" s="32" t="s">
        <v>112</v>
      </c>
      <c r="I24" s="33" t="s">
        <v>58</v>
      </c>
      <c r="J24" s="34"/>
      <c r="K24" s="32" t="s">
        <v>127</v>
      </c>
      <c r="L24" s="33" t="s">
        <v>128</v>
      </c>
      <c r="M24" s="33" t="s">
        <v>128</v>
      </c>
      <c r="N24" s="34"/>
      <c r="O24" s="32" t="s">
        <v>129</v>
      </c>
      <c r="P24" s="32" t="s">
        <v>130</v>
      </c>
      <c r="Q24" s="34"/>
      <c r="R24" s="34"/>
      <c r="S24" s="18" t="str">
        <f>"567,5"</f>
        <v>567,5</v>
      </c>
      <c r="T24" s="18" t="str">
        <f>"345,9480"</f>
        <v>345,9480</v>
      </c>
      <c r="U24" s="16"/>
    </row>
    <row r="26" spans="1:21" ht="16">
      <c r="A26" s="47" t="s">
        <v>131</v>
      </c>
      <c r="B26" s="47"/>
      <c r="C26" s="47"/>
      <c r="D26" s="47"/>
      <c r="E26" s="4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21">
      <c r="A27" s="28" t="s">
        <v>72</v>
      </c>
      <c r="B27" s="10" t="s">
        <v>132</v>
      </c>
      <c r="C27" s="10" t="s">
        <v>133</v>
      </c>
      <c r="D27" s="10" t="s">
        <v>134</v>
      </c>
      <c r="E27" s="11" t="s">
        <v>324</v>
      </c>
      <c r="F27" s="10" t="s">
        <v>93</v>
      </c>
      <c r="G27" s="27" t="s">
        <v>57</v>
      </c>
      <c r="H27" s="27" t="s">
        <v>112</v>
      </c>
      <c r="I27" s="27" t="s">
        <v>30</v>
      </c>
      <c r="J27" s="28"/>
      <c r="K27" s="27" t="s">
        <v>51</v>
      </c>
      <c r="L27" s="27" t="s">
        <v>102</v>
      </c>
      <c r="M27" s="26" t="s">
        <v>103</v>
      </c>
      <c r="N27" s="28"/>
      <c r="O27" s="27" t="s">
        <v>31</v>
      </c>
      <c r="P27" s="27" t="s">
        <v>135</v>
      </c>
      <c r="Q27" s="27" t="s">
        <v>136</v>
      </c>
      <c r="R27" s="28"/>
      <c r="S27" s="12" t="str">
        <f>"592,5"</f>
        <v>592,5</v>
      </c>
      <c r="T27" s="12" t="str">
        <f>"355,6185"</f>
        <v>355,6185</v>
      </c>
      <c r="U27" s="42" t="s">
        <v>237</v>
      </c>
    </row>
  </sheetData>
  <mergeCells count="20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26:R26"/>
    <mergeCell ref="S3:S4"/>
    <mergeCell ref="T3:T4"/>
    <mergeCell ref="U3:U4"/>
    <mergeCell ref="A5:R5"/>
    <mergeCell ref="B3:B4"/>
    <mergeCell ref="A8:R8"/>
    <mergeCell ref="A12:R12"/>
    <mergeCell ref="A15:R15"/>
    <mergeCell ref="A18:R18"/>
    <mergeCell ref="A21:R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6"/>
  <dimension ref="A1:M14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6.5" style="5" bestFit="1" customWidth="1"/>
    <col min="4" max="4" width="20" style="5" customWidth="1"/>
    <col min="5" max="5" width="10.5" style="6" bestFit="1" customWidth="1"/>
    <col min="6" max="6" width="28.33203125" style="5" bestFit="1" customWidth="1"/>
    <col min="7" max="9" width="5.5" style="9" customWidth="1"/>
    <col min="10" max="10" width="4.83203125" style="9" customWidth="1"/>
    <col min="11" max="11" width="11.1640625" style="7" customWidth="1"/>
    <col min="12" max="12" width="8.5" style="7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57" t="s">
        <v>309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319</v>
      </c>
      <c r="B3" s="55" t="s">
        <v>0</v>
      </c>
      <c r="C3" s="67" t="s">
        <v>322</v>
      </c>
      <c r="D3" s="67" t="s">
        <v>6</v>
      </c>
      <c r="E3" s="49" t="s">
        <v>323</v>
      </c>
      <c r="F3" s="69" t="s">
        <v>5</v>
      </c>
      <c r="G3" s="69" t="s">
        <v>10</v>
      </c>
      <c r="H3" s="69"/>
      <c r="I3" s="69"/>
      <c r="J3" s="69"/>
      <c r="K3" s="49" t="s">
        <v>158</v>
      </c>
      <c r="L3" s="49" t="s">
        <v>3</v>
      </c>
      <c r="M3" s="51" t="s">
        <v>2</v>
      </c>
    </row>
    <row r="4" spans="1:13" s="1" customFormat="1" ht="21" customHeight="1" thickBot="1">
      <c r="A4" s="66"/>
      <c r="B4" s="56"/>
      <c r="C4" s="68"/>
      <c r="D4" s="68"/>
      <c r="E4" s="50"/>
      <c r="F4" s="68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82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8" t="s">
        <v>72</v>
      </c>
      <c r="B6" s="10" t="s">
        <v>200</v>
      </c>
      <c r="C6" s="10" t="s">
        <v>201</v>
      </c>
      <c r="D6" s="10" t="s">
        <v>202</v>
      </c>
      <c r="E6" s="11" t="s">
        <v>324</v>
      </c>
      <c r="F6" s="10" t="s">
        <v>29</v>
      </c>
      <c r="G6" s="27" t="s">
        <v>106</v>
      </c>
      <c r="H6" s="27" t="s">
        <v>35</v>
      </c>
      <c r="I6" s="26" t="s">
        <v>50</v>
      </c>
      <c r="J6" s="28"/>
      <c r="K6" s="12" t="str">
        <f>"130,0"</f>
        <v>130,0</v>
      </c>
      <c r="L6" s="12" t="str">
        <f>"147,6150"</f>
        <v>147,6150</v>
      </c>
      <c r="M6" s="42" t="s">
        <v>272</v>
      </c>
    </row>
    <row r="8" spans="1:13" ht="16">
      <c r="A8" s="47" t="s">
        <v>203</v>
      </c>
      <c r="B8" s="47"/>
      <c r="C8" s="47"/>
      <c r="D8" s="47"/>
      <c r="E8" s="48"/>
      <c r="F8" s="47"/>
      <c r="G8" s="47"/>
      <c r="H8" s="47"/>
      <c r="I8" s="47"/>
      <c r="J8" s="47"/>
    </row>
    <row r="9" spans="1:13">
      <c r="A9" s="28" t="s">
        <v>72</v>
      </c>
      <c r="B9" s="10" t="s">
        <v>204</v>
      </c>
      <c r="C9" s="10" t="s">
        <v>205</v>
      </c>
      <c r="D9" s="10" t="s">
        <v>206</v>
      </c>
      <c r="E9" s="11" t="s">
        <v>325</v>
      </c>
      <c r="F9" s="10" t="s">
        <v>29</v>
      </c>
      <c r="G9" s="27" t="s">
        <v>141</v>
      </c>
      <c r="H9" s="27" t="s">
        <v>17</v>
      </c>
      <c r="I9" s="27" t="s">
        <v>22</v>
      </c>
      <c r="J9" s="28"/>
      <c r="K9" s="12" t="str">
        <f>"80,0"</f>
        <v>80,0</v>
      </c>
      <c r="L9" s="12" t="str">
        <f>"84,6400"</f>
        <v>84,6400</v>
      </c>
      <c r="M9" s="42" t="s">
        <v>270</v>
      </c>
    </row>
    <row r="11" spans="1:13" ht="16">
      <c r="A11" s="47" t="s">
        <v>25</v>
      </c>
      <c r="B11" s="47"/>
      <c r="C11" s="47"/>
      <c r="D11" s="47"/>
      <c r="E11" s="48"/>
      <c r="F11" s="47"/>
      <c r="G11" s="47"/>
      <c r="H11" s="47"/>
      <c r="I11" s="47"/>
      <c r="J11" s="47"/>
    </row>
    <row r="12" spans="1:13">
      <c r="A12" s="28" t="s">
        <v>72</v>
      </c>
      <c r="B12" s="10" t="s">
        <v>26</v>
      </c>
      <c r="C12" s="10" t="s">
        <v>27</v>
      </c>
      <c r="D12" s="10" t="s">
        <v>28</v>
      </c>
      <c r="E12" s="11" t="s">
        <v>324</v>
      </c>
      <c r="F12" s="10" t="s">
        <v>29</v>
      </c>
      <c r="G12" s="27" t="s">
        <v>36</v>
      </c>
      <c r="H12" s="27" t="s">
        <v>37</v>
      </c>
      <c r="I12" s="26" t="s">
        <v>38</v>
      </c>
      <c r="J12" s="28"/>
      <c r="K12" s="12" t="str">
        <f>"275,0"</f>
        <v>275,0</v>
      </c>
      <c r="L12" s="12" t="str">
        <f>"191,1525"</f>
        <v>191,1525</v>
      </c>
      <c r="M12" s="10"/>
    </row>
    <row r="14" spans="1:13">
      <c r="E14" s="5"/>
      <c r="F14" s="6"/>
      <c r="G14" s="5"/>
      <c r="K14" s="9"/>
      <c r="M14" s="7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0"/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8.5" style="5" bestFit="1" customWidth="1"/>
    <col min="7" max="9" width="5.5" style="9" customWidth="1"/>
    <col min="10" max="10" width="4.83203125" style="9" customWidth="1"/>
    <col min="11" max="13" width="5.5" style="9" customWidth="1"/>
    <col min="14" max="14" width="4.83203125" style="9" customWidth="1"/>
    <col min="15" max="15" width="7.83203125" style="7" bestFit="1" customWidth="1"/>
    <col min="16" max="16" width="8.5" style="7" bestFit="1" customWidth="1"/>
    <col min="17" max="17" width="15.5" style="5" customWidth="1"/>
    <col min="18" max="16384" width="9.1640625" style="3"/>
  </cols>
  <sheetData>
    <row r="1" spans="1:17" s="2" customFormat="1" ht="29" customHeight="1">
      <c r="A1" s="57" t="s">
        <v>310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7" s="1" customFormat="1" ht="12.75" customHeight="1">
      <c r="A3" s="65" t="s">
        <v>319</v>
      </c>
      <c r="B3" s="55" t="s">
        <v>0</v>
      </c>
      <c r="C3" s="67" t="s">
        <v>322</v>
      </c>
      <c r="D3" s="67" t="s">
        <v>6</v>
      </c>
      <c r="E3" s="49" t="s">
        <v>323</v>
      </c>
      <c r="F3" s="69" t="s">
        <v>5</v>
      </c>
      <c r="G3" s="69" t="s">
        <v>320</v>
      </c>
      <c r="H3" s="69"/>
      <c r="I3" s="69"/>
      <c r="J3" s="69"/>
      <c r="K3" s="69" t="s">
        <v>321</v>
      </c>
      <c r="L3" s="69"/>
      <c r="M3" s="69"/>
      <c r="N3" s="69"/>
      <c r="O3" s="49" t="s">
        <v>1</v>
      </c>
      <c r="P3" s="49" t="s">
        <v>3</v>
      </c>
      <c r="Q3" s="51" t="s">
        <v>2</v>
      </c>
    </row>
    <row r="4" spans="1:17" s="1" customFormat="1" ht="21" customHeight="1" thickBot="1">
      <c r="A4" s="66"/>
      <c r="B4" s="56"/>
      <c r="C4" s="68"/>
      <c r="D4" s="68"/>
      <c r="E4" s="50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0"/>
      <c r="P4" s="50"/>
      <c r="Q4" s="52"/>
    </row>
    <row r="5" spans="1:17" ht="16">
      <c r="A5" s="53" t="s">
        <v>243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>
      <c r="A6" s="28" t="s">
        <v>72</v>
      </c>
      <c r="B6" s="10" t="s">
        <v>244</v>
      </c>
      <c r="C6" s="10" t="s">
        <v>245</v>
      </c>
      <c r="D6" s="10" t="s">
        <v>246</v>
      </c>
      <c r="E6" s="11" t="s">
        <v>324</v>
      </c>
      <c r="F6" s="10" t="s">
        <v>93</v>
      </c>
      <c r="G6" s="27" t="s">
        <v>35</v>
      </c>
      <c r="H6" s="27" t="s">
        <v>226</v>
      </c>
      <c r="I6" s="26" t="s">
        <v>247</v>
      </c>
      <c r="J6" s="28"/>
      <c r="K6" s="27" t="s">
        <v>89</v>
      </c>
      <c r="L6" s="26" t="s">
        <v>43</v>
      </c>
      <c r="M6" s="28"/>
      <c r="N6" s="28"/>
      <c r="O6" s="12" t="str">
        <f>"237,5"</f>
        <v>237,5</v>
      </c>
      <c r="P6" s="12" t="str">
        <f>"127,1231"</f>
        <v>127,1231</v>
      </c>
      <c r="Q6" s="42" t="s">
        <v>267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1"/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8.5" style="5" bestFit="1" customWidth="1"/>
    <col min="7" max="9" width="5.5" style="9" customWidth="1"/>
    <col min="10" max="10" width="4.83203125" style="9" customWidth="1"/>
    <col min="11" max="11" width="11.33203125" style="7" customWidth="1"/>
    <col min="12" max="12" width="7.5" style="7" bestFit="1" customWidth="1"/>
    <col min="13" max="13" width="15.83203125" style="5" customWidth="1"/>
    <col min="14" max="16384" width="9.1640625" style="3"/>
  </cols>
  <sheetData>
    <row r="1" spans="1:13" s="2" customFormat="1" ht="29" customHeight="1">
      <c r="A1" s="57" t="s">
        <v>311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319</v>
      </c>
      <c r="B3" s="55" t="s">
        <v>0</v>
      </c>
      <c r="C3" s="67" t="s">
        <v>322</v>
      </c>
      <c r="D3" s="67" t="s">
        <v>6</v>
      </c>
      <c r="E3" s="49" t="s">
        <v>323</v>
      </c>
      <c r="F3" s="69" t="s">
        <v>5</v>
      </c>
      <c r="G3" s="69" t="s">
        <v>320</v>
      </c>
      <c r="H3" s="69"/>
      <c r="I3" s="69"/>
      <c r="J3" s="69"/>
      <c r="K3" s="49" t="s">
        <v>158</v>
      </c>
      <c r="L3" s="49" t="s">
        <v>3</v>
      </c>
      <c r="M3" s="51" t="s">
        <v>2</v>
      </c>
    </row>
    <row r="4" spans="1:13" s="1" customFormat="1" ht="21" customHeight="1" thickBot="1">
      <c r="A4" s="66"/>
      <c r="B4" s="56"/>
      <c r="C4" s="68"/>
      <c r="D4" s="68"/>
      <c r="E4" s="50"/>
      <c r="F4" s="68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243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8" t="s">
        <v>72</v>
      </c>
      <c r="B6" s="10" t="s">
        <v>244</v>
      </c>
      <c r="C6" s="10" t="s">
        <v>245</v>
      </c>
      <c r="D6" s="10" t="s">
        <v>246</v>
      </c>
      <c r="E6" s="11" t="s">
        <v>324</v>
      </c>
      <c r="F6" s="10" t="s">
        <v>93</v>
      </c>
      <c r="G6" s="27" t="s">
        <v>35</v>
      </c>
      <c r="H6" s="27" t="s">
        <v>226</v>
      </c>
      <c r="I6" s="26" t="s">
        <v>247</v>
      </c>
      <c r="J6" s="28"/>
      <c r="K6" s="12" t="str">
        <f>"137,5"</f>
        <v>137,5</v>
      </c>
      <c r="L6" s="12" t="str">
        <f>"73,5976"</f>
        <v>73,5976</v>
      </c>
      <c r="M6" s="10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2"/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8.33203125" style="5" bestFit="1" customWidth="1"/>
    <col min="7" max="9" width="5.5" style="9" customWidth="1"/>
    <col min="10" max="10" width="7" style="9" customWidth="1"/>
    <col min="11" max="11" width="11.5" style="7" customWidth="1"/>
    <col min="12" max="12" width="7.5" style="7" bestFit="1" customWidth="1"/>
    <col min="13" max="13" width="16.33203125" style="5" bestFit="1" customWidth="1"/>
    <col min="14" max="16384" width="9.1640625" style="3"/>
  </cols>
  <sheetData>
    <row r="1" spans="1:13" s="2" customFormat="1" ht="29" customHeight="1">
      <c r="A1" s="57" t="s">
        <v>312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319</v>
      </c>
      <c r="B3" s="55" t="s">
        <v>0</v>
      </c>
      <c r="C3" s="67" t="s">
        <v>322</v>
      </c>
      <c r="D3" s="67" t="s">
        <v>6</v>
      </c>
      <c r="E3" s="49" t="s">
        <v>323</v>
      </c>
      <c r="F3" s="69" t="s">
        <v>5</v>
      </c>
      <c r="G3" s="69" t="s">
        <v>320</v>
      </c>
      <c r="H3" s="69"/>
      <c r="I3" s="69"/>
      <c r="J3" s="69"/>
      <c r="K3" s="49" t="s">
        <v>158</v>
      </c>
      <c r="L3" s="49" t="s">
        <v>3</v>
      </c>
      <c r="M3" s="51" t="s">
        <v>2</v>
      </c>
    </row>
    <row r="4" spans="1:13" s="1" customFormat="1" ht="21" customHeight="1" thickBot="1">
      <c r="A4" s="66"/>
      <c r="B4" s="56"/>
      <c r="C4" s="68"/>
      <c r="D4" s="68"/>
      <c r="E4" s="50"/>
      <c r="F4" s="68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82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8" t="s">
        <v>72</v>
      </c>
      <c r="B6" s="10" t="s">
        <v>83</v>
      </c>
      <c r="C6" s="10" t="s">
        <v>84</v>
      </c>
      <c r="D6" s="10" t="s">
        <v>85</v>
      </c>
      <c r="E6" s="11" t="s">
        <v>324</v>
      </c>
      <c r="F6" s="10" t="s">
        <v>86</v>
      </c>
      <c r="G6" s="27" t="s">
        <v>255</v>
      </c>
      <c r="H6" s="27" t="s">
        <v>256</v>
      </c>
      <c r="I6" s="27" t="s">
        <v>257</v>
      </c>
      <c r="J6" s="28"/>
      <c r="K6" s="12" t="str">
        <f>"25,0"</f>
        <v>25,0</v>
      </c>
      <c r="L6" s="12" t="str">
        <f>"25,0925"</f>
        <v>25,0925</v>
      </c>
      <c r="M6" s="42" t="s">
        <v>237</v>
      </c>
    </row>
    <row r="8" spans="1:13" ht="16">
      <c r="A8" s="47" t="s">
        <v>25</v>
      </c>
      <c r="B8" s="47"/>
      <c r="C8" s="47"/>
      <c r="D8" s="47"/>
      <c r="E8" s="48"/>
      <c r="F8" s="47"/>
      <c r="G8" s="47"/>
      <c r="H8" s="47"/>
      <c r="I8" s="47"/>
      <c r="J8" s="47"/>
    </row>
    <row r="9" spans="1:13">
      <c r="A9" s="28" t="s">
        <v>72</v>
      </c>
      <c r="B9" s="10" t="s">
        <v>176</v>
      </c>
      <c r="C9" s="10" t="s">
        <v>177</v>
      </c>
      <c r="D9" s="10" t="s">
        <v>178</v>
      </c>
      <c r="E9" s="11" t="s">
        <v>324</v>
      </c>
      <c r="F9" s="10" t="s">
        <v>29</v>
      </c>
      <c r="G9" s="27" t="s">
        <v>162</v>
      </c>
      <c r="H9" s="27" t="s">
        <v>141</v>
      </c>
      <c r="I9" s="28"/>
      <c r="J9" s="28"/>
      <c r="K9" s="12" t="str">
        <f>"60,0"</f>
        <v>60,0</v>
      </c>
      <c r="L9" s="12" t="str">
        <f>"38,9550"</f>
        <v>38,9550</v>
      </c>
      <c r="M9" s="42" t="s">
        <v>270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3"/>
  <dimension ref="A1:M14"/>
  <sheetViews>
    <sheetView tabSelected="1"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8.5" style="5" bestFit="1" customWidth="1"/>
    <col min="7" max="9" width="5.5" style="9" customWidth="1"/>
    <col min="10" max="10" width="4.83203125" style="9" customWidth="1"/>
    <col min="11" max="11" width="11.1640625" style="7" customWidth="1"/>
    <col min="12" max="12" width="7.5" style="7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57" t="s">
        <v>313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319</v>
      </c>
      <c r="B3" s="55" t="s">
        <v>0</v>
      </c>
      <c r="C3" s="67" t="s">
        <v>322</v>
      </c>
      <c r="D3" s="67" t="s">
        <v>6</v>
      </c>
      <c r="E3" s="49" t="s">
        <v>323</v>
      </c>
      <c r="F3" s="69" t="s">
        <v>5</v>
      </c>
      <c r="G3" s="69" t="s">
        <v>320</v>
      </c>
      <c r="H3" s="69"/>
      <c r="I3" s="69"/>
      <c r="J3" s="69"/>
      <c r="K3" s="49" t="s">
        <v>158</v>
      </c>
      <c r="L3" s="49" t="s">
        <v>3</v>
      </c>
      <c r="M3" s="51" t="s">
        <v>2</v>
      </c>
    </row>
    <row r="4" spans="1:13" s="1" customFormat="1" ht="21" customHeight="1" thickBot="1">
      <c r="A4" s="66"/>
      <c r="B4" s="56"/>
      <c r="C4" s="68"/>
      <c r="D4" s="68"/>
      <c r="E4" s="50"/>
      <c r="F4" s="68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25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8" t="s">
        <v>72</v>
      </c>
      <c r="B6" s="10" t="s">
        <v>248</v>
      </c>
      <c r="C6" s="10" t="s">
        <v>249</v>
      </c>
      <c r="D6" s="10" t="s">
        <v>250</v>
      </c>
      <c r="E6" s="11" t="s">
        <v>324</v>
      </c>
      <c r="F6" s="10" t="s">
        <v>93</v>
      </c>
      <c r="G6" s="27" t="s">
        <v>16</v>
      </c>
      <c r="H6" s="26" t="s">
        <v>79</v>
      </c>
      <c r="I6" s="26" t="s">
        <v>79</v>
      </c>
      <c r="J6" s="28"/>
      <c r="K6" s="12" t="str">
        <f>"65,0"</f>
        <v>65,0</v>
      </c>
      <c r="L6" s="12" t="str">
        <f>"42,7570"</f>
        <v>42,7570</v>
      </c>
      <c r="M6" s="42" t="s">
        <v>271</v>
      </c>
    </row>
    <row r="8" spans="1:13" ht="16">
      <c r="A8" s="47" t="s">
        <v>39</v>
      </c>
      <c r="B8" s="47"/>
      <c r="C8" s="47"/>
      <c r="D8" s="47"/>
      <c r="E8" s="48"/>
      <c r="F8" s="47"/>
      <c r="G8" s="47"/>
      <c r="H8" s="47"/>
      <c r="I8" s="47"/>
      <c r="J8" s="47"/>
    </row>
    <row r="9" spans="1:13">
      <c r="A9" s="28" t="s">
        <v>72</v>
      </c>
      <c r="B9" s="10" t="s">
        <v>251</v>
      </c>
      <c r="C9" s="10" t="s">
        <v>252</v>
      </c>
      <c r="D9" s="10" t="s">
        <v>253</v>
      </c>
      <c r="E9" s="11" t="s">
        <v>324</v>
      </c>
      <c r="F9" s="10" t="s">
        <v>254</v>
      </c>
      <c r="G9" s="27" t="s">
        <v>141</v>
      </c>
      <c r="H9" s="27" t="s">
        <v>16</v>
      </c>
      <c r="I9" s="27" t="s">
        <v>17</v>
      </c>
      <c r="J9" s="28"/>
      <c r="K9" s="12" t="str">
        <f>"70,0"</f>
        <v>70,0</v>
      </c>
      <c r="L9" s="12" t="str">
        <f>"43,2110"</f>
        <v>43,2110</v>
      </c>
      <c r="M9" s="10"/>
    </row>
    <row r="11" spans="1:13" ht="16">
      <c r="A11" s="47" t="s">
        <v>243</v>
      </c>
      <c r="B11" s="47"/>
      <c r="C11" s="47"/>
      <c r="D11" s="47"/>
      <c r="E11" s="48"/>
      <c r="F11" s="47"/>
      <c r="G11" s="47"/>
      <c r="H11" s="47"/>
      <c r="I11" s="47"/>
      <c r="J11" s="47"/>
    </row>
    <row r="12" spans="1:13">
      <c r="A12" s="28" t="s">
        <v>72</v>
      </c>
      <c r="B12" s="10" t="s">
        <v>244</v>
      </c>
      <c r="C12" s="10" t="s">
        <v>245</v>
      </c>
      <c r="D12" s="10" t="s">
        <v>246</v>
      </c>
      <c r="E12" s="11" t="s">
        <v>324</v>
      </c>
      <c r="F12" s="10" t="s">
        <v>93</v>
      </c>
      <c r="G12" s="27" t="s">
        <v>89</v>
      </c>
      <c r="H12" s="26" t="s">
        <v>43</v>
      </c>
      <c r="I12" s="28"/>
      <c r="J12" s="28"/>
      <c r="K12" s="12" t="str">
        <f>"100,0"</f>
        <v>100,0</v>
      </c>
      <c r="L12" s="12" t="str">
        <f>"53,5255"</f>
        <v>53,5255</v>
      </c>
      <c r="M12" s="10"/>
    </row>
    <row r="14" spans="1:13">
      <c r="E14" s="5"/>
      <c r="F14" s="6"/>
      <c r="G14" s="5"/>
      <c r="K14" s="9"/>
      <c r="M14" s="7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2"/>
  <dimension ref="A1:U16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8.5" style="5" bestFit="1" customWidth="1"/>
    <col min="4" max="4" width="14.6640625" style="5" customWidth="1"/>
    <col min="5" max="5" width="10.5" style="6" bestFit="1" customWidth="1"/>
    <col min="6" max="6" width="28.33203125" style="5" bestFit="1" customWidth="1"/>
    <col min="7" max="9" width="5.5" style="9" customWidth="1"/>
    <col min="10" max="10" width="4.83203125" style="9" customWidth="1"/>
    <col min="11" max="13" width="5.5" style="9" customWidth="1"/>
    <col min="14" max="14" width="4.83203125" style="9" customWidth="1"/>
    <col min="15" max="17" width="5.5" style="9" customWidth="1"/>
    <col min="18" max="18" width="4.83203125" style="9" customWidth="1"/>
    <col min="19" max="19" width="7.83203125" style="7" bestFit="1" customWidth="1"/>
    <col min="20" max="20" width="8.5" style="7" bestFit="1" customWidth="1"/>
    <col min="21" max="21" width="16.6640625" style="5" customWidth="1"/>
    <col min="22" max="16384" width="9.1640625" style="3"/>
  </cols>
  <sheetData>
    <row r="1" spans="1:21" s="2" customFormat="1" ht="29" customHeight="1">
      <c r="A1" s="57" t="s">
        <v>303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1" customFormat="1" ht="12.75" customHeight="1">
      <c r="A3" s="65" t="s">
        <v>319</v>
      </c>
      <c r="B3" s="55" t="s">
        <v>0</v>
      </c>
      <c r="C3" s="67" t="s">
        <v>322</v>
      </c>
      <c r="D3" s="67" t="s">
        <v>6</v>
      </c>
      <c r="E3" s="49" t="s">
        <v>323</v>
      </c>
      <c r="F3" s="69" t="s">
        <v>5</v>
      </c>
      <c r="G3" s="69" t="s">
        <v>8</v>
      </c>
      <c r="H3" s="69"/>
      <c r="I3" s="69"/>
      <c r="J3" s="69"/>
      <c r="K3" s="69" t="s">
        <v>9</v>
      </c>
      <c r="L3" s="69"/>
      <c r="M3" s="69"/>
      <c r="N3" s="69"/>
      <c r="O3" s="69" t="s">
        <v>10</v>
      </c>
      <c r="P3" s="69"/>
      <c r="Q3" s="69"/>
      <c r="R3" s="69"/>
      <c r="S3" s="49" t="s">
        <v>1</v>
      </c>
      <c r="T3" s="49" t="s">
        <v>3</v>
      </c>
      <c r="U3" s="51" t="s">
        <v>2</v>
      </c>
    </row>
    <row r="4" spans="1:21" s="1" customFormat="1" ht="21" customHeight="1" thickBot="1">
      <c r="A4" s="66"/>
      <c r="B4" s="56"/>
      <c r="C4" s="68"/>
      <c r="D4" s="68"/>
      <c r="E4" s="50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0"/>
      <c r="T4" s="50"/>
      <c r="U4" s="52"/>
    </row>
    <row r="5" spans="1:21" ht="16">
      <c r="A5" s="53" t="s">
        <v>11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1">
      <c r="A6" s="28" t="s">
        <v>72</v>
      </c>
      <c r="B6" s="10" t="s">
        <v>12</v>
      </c>
      <c r="C6" s="10" t="s">
        <v>13</v>
      </c>
      <c r="D6" s="10" t="s">
        <v>14</v>
      </c>
      <c r="E6" s="11" t="s">
        <v>324</v>
      </c>
      <c r="F6" s="10" t="s">
        <v>15</v>
      </c>
      <c r="G6" s="26" t="s">
        <v>16</v>
      </c>
      <c r="H6" s="27" t="s">
        <v>17</v>
      </c>
      <c r="I6" s="26" t="s">
        <v>18</v>
      </c>
      <c r="J6" s="28"/>
      <c r="K6" s="27" t="s">
        <v>19</v>
      </c>
      <c r="L6" s="26" t="s">
        <v>20</v>
      </c>
      <c r="M6" s="26" t="s">
        <v>21</v>
      </c>
      <c r="N6" s="28"/>
      <c r="O6" s="27" t="s">
        <v>22</v>
      </c>
      <c r="P6" s="27" t="s">
        <v>23</v>
      </c>
      <c r="Q6" s="27" t="s">
        <v>24</v>
      </c>
      <c r="R6" s="28"/>
      <c r="S6" s="12" t="str">
        <f>"205,0"</f>
        <v>205,0</v>
      </c>
      <c r="T6" s="12" t="str">
        <f>"211,4985"</f>
        <v>211,4985</v>
      </c>
      <c r="U6" s="42" t="s">
        <v>281</v>
      </c>
    </row>
    <row r="8" spans="1:21" ht="16">
      <c r="A8" s="47" t="s">
        <v>25</v>
      </c>
      <c r="B8" s="47"/>
      <c r="C8" s="47"/>
      <c r="D8" s="47"/>
      <c r="E8" s="48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28" t="s">
        <v>72</v>
      </c>
      <c r="B9" s="10" t="s">
        <v>26</v>
      </c>
      <c r="C9" s="10" t="s">
        <v>27</v>
      </c>
      <c r="D9" s="10" t="s">
        <v>28</v>
      </c>
      <c r="E9" s="11" t="s">
        <v>324</v>
      </c>
      <c r="F9" s="10" t="s">
        <v>29</v>
      </c>
      <c r="G9" s="27" t="s">
        <v>30</v>
      </c>
      <c r="H9" s="27" t="s">
        <v>31</v>
      </c>
      <c r="I9" s="27" t="s">
        <v>32</v>
      </c>
      <c r="J9" s="28"/>
      <c r="K9" s="27" t="s">
        <v>33</v>
      </c>
      <c r="L9" s="27" t="s">
        <v>34</v>
      </c>
      <c r="M9" s="28" t="s">
        <v>35</v>
      </c>
      <c r="N9" s="28"/>
      <c r="O9" s="27" t="s">
        <v>36</v>
      </c>
      <c r="P9" s="27" t="s">
        <v>37</v>
      </c>
      <c r="Q9" s="26" t="s">
        <v>38</v>
      </c>
      <c r="R9" s="28"/>
      <c r="S9" s="12" t="str">
        <f>"622,5"</f>
        <v>622,5</v>
      </c>
      <c r="T9" s="12" t="str">
        <f>"432,6998"</f>
        <v>432,6998</v>
      </c>
      <c r="U9" s="10"/>
    </row>
    <row r="11" spans="1:21" ht="16">
      <c r="A11" s="47" t="s">
        <v>39</v>
      </c>
      <c r="B11" s="47"/>
      <c r="C11" s="47"/>
      <c r="D11" s="47"/>
      <c r="E11" s="48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21">
      <c r="A12" s="28" t="s">
        <v>72</v>
      </c>
      <c r="B12" s="10" t="s">
        <v>40</v>
      </c>
      <c r="C12" s="10" t="s">
        <v>41</v>
      </c>
      <c r="D12" s="10" t="s">
        <v>42</v>
      </c>
      <c r="E12" s="11" t="s">
        <v>325</v>
      </c>
      <c r="F12" s="10" t="s">
        <v>15</v>
      </c>
      <c r="G12" s="27" t="s">
        <v>43</v>
      </c>
      <c r="H12" s="27" t="s">
        <v>44</v>
      </c>
      <c r="I12" s="26" t="s">
        <v>45</v>
      </c>
      <c r="J12" s="28"/>
      <c r="K12" s="27" t="s">
        <v>46</v>
      </c>
      <c r="L12" s="27" t="s">
        <v>47</v>
      </c>
      <c r="M12" s="27" t="s">
        <v>48</v>
      </c>
      <c r="N12" s="28"/>
      <c r="O12" s="27" t="s">
        <v>49</v>
      </c>
      <c r="P12" s="27" t="s">
        <v>50</v>
      </c>
      <c r="Q12" s="26" t="s">
        <v>51</v>
      </c>
      <c r="R12" s="28"/>
      <c r="S12" s="12" t="str">
        <f>"332,5"</f>
        <v>332,5</v>
      </c>
      <c r="T12" s="12" t="str">
        <f>"219,7825"</f>
        <v>219,7825</v>
      </c>
      <c r="U12" s="42" t="s">
        <v>282</v>
      </c>
    </row>
    <row r="14" spans="1:21" ht="16">
      <c r="A14" s="47" t="s">
        <v>52</v>
      </c>
      <c r="B14" s="47"/>
      <c r="C14" s="47"/>
      <c r="D14" s="47"/>
      <c r="E14" s="4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21">
      <c r="A15" s="31" t="s">
        <v>72</v>
      </c>
      <c r="B15" s="13" t="s">
        <v>53</v>
      </c>
      <c r="C15" s="13" t="s">
        <v>286</v>
      </c>
      <c r="D15" s="13" t="s">
        <v>54</v>
      </c>
      <c r="E15" s="14" t="s">
        <v>326</v>
      </c>
      <c r="F15" s="13" t="s">
        <v>15</v>
      </c>
      <c r="G15" s="29" t="s">
        <v>55</v>
      </c>
      <c r="H15" s="30" t="s">
        <v>56</v>
      </c>
      <c r="I15" s="30" t="s">
        <v>56</v>
      </c>
      <c r="J15" s="31"/>
      <c r="K15" s="29" t="s">
        <v>43</v>
      </c>
      <c r="L15" s="30" t="s">
        <v>44</v>
      </c>
      <c r="M15" s="31" t="s">
        <v>44</v>
      </c>
      <c r="N15" s="31"/>
      <c r="O15" s="29" t="s">
        <v>57</v>
      </c>
      <c r="P15" s="29" t="s">
        <v>58</v>
      </c>
      <c r="Q15" s="29" t="s">
        <v>30</v>
      </c>
      <c r="R15" s="31"/>
      <c r="S15" s="15" t="str">
        <f>"470,0"</f>
        <v>470,0</v>
      </c>
      <c r="T15" s="15" t="str">
        <f>"293,0450"</f>
        <v>293,0450</v>
      </c>
      <c r="U15" s="40" t="s">
        <v>275</v>
      </c>
    </row>
    <row r="16" spans="1:21">
      <c r="A16" s="34" t="s">
        <v>72</v>
      </c>
      <c r="B16" s="16" t="s">
        <v>59</v>
      </c>
      <c r="C16" s="16" t="s">
        <v>287</v>
      </c>
      <c r="D16" s="16" t="s">
        <v>60</v>
      </c>
      <c r="E16" s="17" t="s">
        <v>327</v>
      </c>
      <c r="F16" s="16" t="s">
        <v>15</v>
      </c>
      <c r="G16" s="32" t="s">
        <v>51</v>
      </c>
      <c r="H16" s="32" t="s">
        <v>61</v>
      </c>
      <c r="I16" s="33" t="s">
        <v>62</v>
      </c>
      <c r="J16" s="34"/>
      <c r="K16" s="33" t="s">
        <v>43</v>
      </c>
      <c r="L16" s="33" t="s">
        <v>43</v>
      </c>
      <c r="M16" s="32" t="s">
        <v>43</v>
      </c>
      <c r="N16" s="34"/>
      <c r="O16" s="33" t="s">
        <v>55</v>
      </c>
      <c r="P16" s="32" t="s">
        <v>63</v>
      </c>
      <c r="Q16" s="33" t="s">
        <v>64</v>
      </c>
      <c r="R16" s="34"/>
      <c r="S16" s="18" t="str">
        <f>"425,0"</f>
        <v>425,0</v>
      </c>
      <c r="T16" s="18" t="str">
        <f>"264,4775"</f>
        <v>264,4775</v>
      </c>
      <c r="U16" s="16"/>
    </row>
  </sheetData>
  <mergeCells count="17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B3:B4"/>
    <mergeCell ref="S3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3"/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9" style="5" bestFit="1" customWidth="1"/>
    <col min="4" max="4" width="13.83203125" style="5" customWidth="1"/>
    <col min="5" max="5" width="10.5" style="6" bestFit="1" customWidth="1"/>
    <col min="6" max="6" width="28.5" style="5" bestFit="1" customWidth="1"/>
    <col min="7" max="9" width="5.5" style="9" customWidth="1"/>
    <col min="10" max="10" width="4.83203125" style="9" customWidth="1"/>
    <col min="11" max="13" width="4.5" style="9" customWidth="1"/>
    <col min="14" max="14" width="4.83203125" style="9" customWidth="1"/>
    <col min="15" max="18" width="5.5" style="9" customWidth="1"/>
    <col min="19" max="19" width="7.83203125" style="7" bestFit="1" customWidth="1"/>
    <col min="20" max="20" width="8.5" style="7" bestFit="1" customWidth="1"/>
    <col min="21" max="21" width="17.1640625" style="5" customWidth="1"/>
    <col min="22" max="16384" width="9.1640625" style="3"/>
  </cols>
  <sheetData>
    <row r="1" spans="1:21" s="2" customFormat="1" ht="29" customHeight="1">
      <c r="A1" s="57" t="s">
        <v>304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1" customFormat="1" ht="12.75" customHeight="1">
      <c r="A3" s="65" t="s">
        <v>319</v>
      </c>
      <c r="B3" s="55" t="s">
        <v>0</v>
      </c>
      <c r="C3" s="67" t="s">
        <v>322</v>
      </c>
      <c r="D3" s="67" t="s">
        <v>6</v>
      </c>
      <c r="E3" s="49" t="s">
        <v>323</v>
      </c>
      <c r="F3" s="69" t="s">
        <v>5</v>
      </c>
      <c r="G3" s="69" t="s">
        <v>8</v>
      </c>
      <c r="H3" s="69"/>
      <c r="I3" s="69"/>
      <c r="J3" s="69"/>
      <c r="K3" s="69" t="s">
        <v>9</v>
      </c>
      <c r="L3" s="69"/>
      <c r="M3" s="69"/>
      <c r="N3" s="69"/>
      <c r="O3" s="69" t="s">
        <v>10</v>
      </c>
      <c r="P3" s="69"/>
      <c r="Q3" s="69"/>
      <c r="R3" s="69"/>
      <c r="S3" s="49" t="s">
        <v>1</v>
      </c>
      <c r="T3" s="49" t="s">
        <v>3</v>
      </c>
      <c r="U3" s="51" t="s">
        <v>2</v>
      </c>
    </row>
    <row r="4" spans="1:21" s="1" customFormat="1" ht="21" customHeight="1" thickBot="1">
      <c r="A4" s="66"/>
      <c r="B4" s="56"/>
      <c r="C4" s="68"/>
      <c r="D4" s="68"/>
      <c r="E4" s="50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0"/>
      <c r="T4" s="50"/>
      <c r="U4" s="52"/>
    </row>
    <row r="5" spans="1:21" ht="16">
      <c r="A5" s="53" t="s">
        <v>73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1">
      <c r="A6" s="28" t="s">
        <v>72</v>
      </c>
      <c r="B6" s="10" t="s">
        <v>139</v>
      </c>
      <c r="C6" s="10" t="s">
        <v>288</v>
      </c>
      <c r="D6" s="10" t="s">
        <v>140</v>
      </c>
      <c r="E6" s="11" t="s">
        <v>326</v>
      </c>
      <c r="F6" s="10" t="s">
        <v>93</v>
      </c>
      <c r="G6" s="27" t="s">
        <v>44</v>
      </c>
      <c r="H6" s="27" t="s">
        <v>45</v>
      </c>
      <c r="I6" s="26" t="s">
        <v>101</v>
      </c>
      <c r="J6" s="28"/>
      <c r="K6" s="27" t="s">
        <v>141</v>
      </c>
      <c r="L6" s="27" t="s">
        <v>16</v>
      </c>
      <c r="M6" s="26" t="s">
        <v>94</v>
      </c>
      <c r="N6" s="28"/>
      <c r="O6" s="27" t="s">
        <v>45</v>
      </c>
      <c r="P6" s="27" t="s">
        <v>101</v>
      </c>
      <c r="Q6" s="27" t="s">
        <v>142</v>
      </c>
      <c r="R6" s="27" t="s">
        <v>49</v>
      </c>
      <c r="S6" s="12" t="str">
        <f>"301,0"</f>
        <v>301,0</v>
      </c>
      <c r="T6" s="12" t="str">
        <f>"355,6616"</f>
        <v>355,6616</v>
      </c>
      <c r="U6" s="10" t="s">
        <v>314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4"/>
  <dimension ref="A1:Q13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6.5" style="5" bestFit="1" customWidth="1"/>
    <col min="4" max="4" width="16.5" style="5" customWidth="1"/>
    <col min="5" max="5" width="10.5" style="6" bestFit="1" customWidth="1"/>
    <col min="6" max="6" width="29.83203125" style="5" bestFit="1" customWidth="1"/>
    <col min="7" max="9" width="5.5" style="9" customWidth="1"/>
    <col min="10" max="10" width="4.83203125" style="9" customWidth="1"/>
    <col min="11" max="13" width="5.5" style="9" customWidth="1"/>
    <col min="14" max="14" width="4.83203125" style="9" customWidth="1"/>
    <col min="15" max="15" width="7.83203125" style="7" bestFit="1" customWidth="1"/>
    <col min="16" max="16" width="8.5" style="7" bestFit="1" customWidth="1"/>
    <col min="17" max="17" width="19.5" style="5" customWidth="1"/>
    <col min="18" max="16384" width="9.1640625" style="3"/>
  </cols>
  <sheetData>
    <row r="1" spans="1:17" s="2" customFormat="1" ht="29" customHeight="1">
      <c r="A1" s="57" t="s">
        <v>305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7" s="1" customFormat="1" ht="12.75" customHeight="1">
      <c r="A3" s="65" t="s">
        <v>319</v>
      </c>
      <c r="B3" s="55" t="s">
        <v>0</v>
      </c>
      <c r="C3" s="67" t="s">
        <v>322</v>
      </c>
      <c r="D3" s="67" t="s">
        <v>6</v>
      </c>
      <c r="E3" s="49" t="s">
        <v>323</v>
      </c>
      <c r="F3" s="69" t="s">
        <v>5</v>
      </c>
      <c r="G3" s="69" t="s">
        <v>9</v>
      </c>
      <c r="H3" s="69"/>
      <c r="I3" s="69"/>
      <c r="J3" s="69"/>
      <c r="K3" s="69" t="s">
        <v>10</v>
      </c>
      <c r="L3" s="69"/>
      <c r="M3" s="69"/>
      <c r="N3" s="69"/>
      <c r="O3" s="49" t="s">
        <v>1</v>
      </c>
      <c r="P3" s="49" t="s">
        <v>3</v>
      </c>
      <c r="Q3" s="51" t="s">
        <v>2</v>
      </c>
    </row>
    <row r="4" spans="1:17" s="1" customFormat="1" ht="21" customHeight="1" thickBot="1">
      <c r="A4" s="66"/>
      <c r="B4" s="56"/>
      <c r="C4" s="68"/>
      <c r="D4" s="68"/>
      <c r="E4" s="50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0"/>
      <c r="P4" s="50"/>
      <c r="Q4" s="52"/>
    </row>
    <row r="5" spans="1:17" ht="16">
      <c r="A5" s="53" t="s">
        <v>82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>
      <c r="A6" s="28" t="s">
        <v>72</v>
      </c>
      <c r="B6" s="10" t="s">
        <v>231</v>
      </c>
      <c r="C6" s="10" t="s">
        <v>232</v>
      </c>
      <c r="D6" s="10" t="s">
        <v>233</v>
      </c>
      <c r="E6" s="11" t="s">
        <v>324</v>
      </c>
      <c r="F6" s="10" t="s">
        <v>93</v>
      </c>
      <c r="G6" s="27" t="s">
        <v>95</v>
      </c>
      <c r="H6" s="27" t="s">
        <v>97</v>
      </c>
      <c r="I6" s="26" t="s">
        <v>19</v>
      </c>
      <c r="J6" s="28"/>
      <c r="K6" s="27" t="s">
        <v>17</v>
      </c>
      <c r="L6" s="26" t="s">
        <v>22</v>
      </c>
      <c r="M6" s="28"/>
      <c r="N6" s="28"/>
      <c r="O6" s="12" t="str">
        <f>"110,0"</f>
        <v>110,0</v>
      </c>
      <c r="P6" s="12" t="str">
        <f>"128,1720"</f>
        <v>128,1720</v>
      </c>
      <c r="Q6" s="10" t="s">
        <v>237</v>
      </c>
    </row>
    <row r="8" spans="1:17" ht="16">
      <c r="A8" s="47" t="s">
        <v>25</v>
      </c>
      <c r="B8" s="47"/>
      <c r="C8" s="47"/>
      <c r="D8" s="47"/>
      <c r="E8" s="48"/>
      <c r="F8" s="47"/>
      <c r="G8" s="47"/>
      <c r="H8" s="47"/>
      <c r="I8" s="47"/>
      <c r="J8" s="47"/>
      <c r="K8" s="47"/>
      <c r="L8" s="47"/>
      <c r="M8" s="47"/>
      <c r="N8" s="47"/>
    </row>
    <row r="9" spans="1:17">
      <c r="A9" s="31" t="s">
        <v>72</v>
      </c>
      <c r="B9" s="13" t="s">
        <v>234</v>
      </c>
      <c r="C9" s="13" t="s">
        <v>235</v>
      </c>
      <c r="D9" s="13" t="s">
        <v>236</v>
      </c>
      <c r="E9" s="14" t="s">
        <v>325</v>
      </c>
      <c r="F9" s="13" t="s">
        <v>93</v>
      </c>
      <c r="G9" s="29" t="s">
        <v>141</v>
      </c>
      <c r="H9" s="30" t="s">
        <v>17</v>
      </c>
      <c r="I9" s="30" t="s">
        <v>17</v>
      </c>
      <c r="J9" s="31"/>
      <c r="K9" s="29" t="s">
        <v>43</v>
      </c>
      <c r="L9" s="29" t="s">
        <v>106</v>
      </c>
      <c r="M9" s="29" t="s">
        <v>35</v>
      </c>
      <c r="N9" s="31"/>
      <c r="O9" s="15" t="str">
        <f>"190,0"</f>
        <v>190,0</v>
      </c>
      <c r="P9" s="15" t="str">
        <f>"130,6440"</f>
        <v>130,6440</v>
      </c>
      <c r="Q9" s="13" t="s">
        <v>237</v>
      </c>
    </row>
    <row r="10" spans="1:17">
      <c r="A10" s="34" t="s">
        <v>72</v>
      </c>
      <c r="B10" s="16" t="s">
        <v>176</v>
      </c>
      <c r="C10" s="16" t="s">
        <v>177</v>
      </c>
      <c r="D10" s="16" t="s">
        <v>178</v>
      </c>
      <c r="E10" s="17" t="s">
        <v>324</v>
      </c>
      <c r="F10" s="16" t="s">
        <v>29</v>
      </c>
      <c r="G10" s="32" t="s">
        <v>34</v>
      </c>
      <c r="H10" s="33" t="s">
        <v>50</v>
      </c>
      <c r="I10" s="33" t="s">
        <v>50</v>
      </c>
      <c r="J10" s="34"/>
      <c r="K10" s="32" t="s">
        <v>44</v>
      </c>
      <c r="L10" s="32" t="s">
        <v>106</v>
      </c>
      <c r="M10" s="32" t="s">
        <v>35</v>
      </c>
      <c r="N10" s="34"/>
      <c r="O10" s="18" t="str">
        <f>"257,5"</f>
        <v>257,5</v>
      </c>
      <c r="P10" s="18" t="str">
        <f>"173,6580"</f>
        <v>173,6580</v>
      </c>
      <c r="Q10" s="41" t="s">
        <v>270</v>
      </c>
    </row>
    <row r="12" spans="1:17" ht="16">
      <c r="A12" s="47" t="s">
        <v>39</v>
      </c>
      <c r="B12" s="47"/>
      <c r="C12" s="47"/>
      <c r="D12" s="47"/>
      <c r="E12" s="48"/>
      <c r="F12" s="47"/>
      <c r="G12" s="47"/>
      <c r="H12" s="47"/>
      <c r="I12" s="47"/>
      <c r="J12" s="47"/>
      <c r="K12" s="47"/>
      <c r="L12" s="47"/>
      <c r="M12" s="47"/>
      <c r="N12" s="47"/>
    </row>
    <row r="13" spans="1:17">
      <c r="A13" s="28" t="s">
        <v>72</v>
      </c>
      <c r="B13" s="10" t="s">
        <v>238</v>
      </c>
      <c r="C13" s="10" t="s">
        <v>239</v>
      </c>
      <c r="D13" s="10" t="s">
        <v>240</v>
      </c>
      <c r="E13" s="11" t="s">
        <v>324</v>
      </c>
      <c r="F13" s="10" t="s">
        <v>241</v>
      </c>
      <c r="G13" s="27" t="s">
        <v>102</v>
      </c>
      <c r="H13" s="27" t="s">
        <v>61</v>
      </c>
      <c r="I13" s="26" t="s">
        <v>103</v>
      </c>
      <c r="J13" s="28"/>
      <c r="K13" s="27" t="s">
        <v>129</v>
      </c>
      <c r="L13" s="26" t="s">
        <v>242</v>
      </c>
      <c r="M13" s="26" t="s">
        <v>242</v>
      </c>
      <c r="N13" s="28"/>
      <c r="O13" s="12" t="str">
        <f>"365,0"</f>
        <v>365,0</v>
      </c>
      <c r="P13" s="12" t="str">
        <f>"237,9435"</f>
        <v>237,9435</v>
      </c>
      <c r="Q13" s="10"/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2:N12"/>
    <mergeCell ref="B3:B4"/>
    <mergeCell ref="O3:O4"/>
    <mergeCell ref="P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4"/>
  <dimension ref="A1:M45"/>
  <sheetViews>
    <sheetView workbookViewId="0">
      <selection activeCell="E36" sqref="E36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8.5" style="5" bestFit="1" customWidth="1"/>
    <col min="4" max="4" width="19" style="5" customWidth="1"/>
    <col min="5" max="5" width="10.5" style="6" bestFit="1" customWidth="1"/>
    <col min="6" max="6" width="30.5" style="5" bestFit="1" customWidth="1"/>
    <col min="7" max="9" width="5.5" style="9" customWidth="1"/>
    <col min="10" max="10" width="4.83203125" style="9" customWidth="1"/>
    <col min="11" max="11" width="11.33203125" style="25" customWidth="1"/>
    <col min="12" max="12" width="8.5" style="7" bestFit="1" customWidth="1"/>
    <col min="13" max="13" width="18" style="5" customWidth="1"/>
    <col min="14" max="16384" width="9.1640625" style="3"/>
  </cols>
  <sheetData>
    <row r="1" spans="1:13" s="2" customFormat="1" ht="29" customHeight="1">
      <c r="A1" s="57" t="s">
        <v>306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319</v>
      </c>
      <c r="B3" s="55" t="s">
        <v>0</v>
      </c>
      <c r="C3" s="67" t="s">
        <v>322</v>
      </c>
      <c r="D3" s="67" t="s">
        <v>6</v>
      </c>
      <c r="E3" s="49" t="s">
        <v>323</v>
      </c>
      <c r="F3" s="69" t="s">
        <v>5</v>
      </c>
      <c r="G3" s="69" t="s">
        <v>9</v>
      </c>
      <c r="H3" s="69"/>
      <c r="I3" s="69"/>
      <c r="J3" s="69"/>
      <c r="K3" s="70" t="s">
        <v>158</v>
      </c>
      <c r="L3" s="49" t="s">
        <v>3</v>
      </c>
      <c r="M3" s="51" t="s">
        <v>2</v>
      </c>
    </row>
    <row r="4" spans="1:13" s="1" customFormat="1" ht="21" customHeight="1" thickBot="1">
      <c r="A4" s="66"/>
      <c r="B4" s="56"/>
      <c r="C4" s="68"/>
      <c r="D4" s="68"/>
      <c r="E4" s="50"/>
      <c r="F4" s="68"/>
      <c r="G4" s="4">
        <v>1</v>
      </c>
      <c r="H4" s="4">
        <v>2</v>
      </c>
      <c r="I4" s="4">
        <v>3</v>
      </c>
      <c r="J4" s="4" t="s">
        <v>4</v>
      </c>
      <c r="K4" s="71"/>
      <c r="L4" s="50"/>
      <c r="M4" s="52"/>
    </row>
    <row r="5" spans="1:13" ht="16">
      <c r="A5" s="53" t="s">
        <v>73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8" t="s">
        <v>199</v>
      </c>
      <c r="B6" s="10" t="s">
        <v>159</v>
      </c>
      <c r="C6" s="10" t="s">
        <v>160</v>
      </c>
      <c r="D6" s="10" t="s">
        <v>161</v>
      </c>
      <c r="E6" s="11" t="s">
        <v>324</v>
      </c>
      <c r="F6" s="10" t="s">
        <v>93</v>
      </c>
      <c r="G6" s="26" t="s">
        <v>162</v>
      </c>
      <c r="H6" s="26" t="s">
        <v>162</v>
      </c>
      <c r="I6" s="26" t="s">
        <v>162</v>
      </c>
      <c r="J6" s="28"/>
      <c r="K6" s="43">
        <v>0</v>
      </c>
      <c r="L6" s="12" t="str">
        <f>"0,0000"</f>
        <v>0,0000</v>
      </c>
      <c r="M6" s="42" t="s">
        <v>276</v>
      </c>
    </row>
    <row r="8" spans="1:13" ht="16">
      <c r="A8" s="47" t="s">
        <v>82</v>
      </c>
      <c r="B8" s="47"/>
      <c r="C8" s="47"/>
      <c r="D8" s="47"/>
      <c r="E8" s="48"/>
      <c r="F8" s="47"/>
      <c r="G8" s="47"/>
      <c r="H8" s="47"/>
      <c r="I8" s="47"/>
      <c r="J8" s="47"/>
    </row>
    <row r="9" spans="1:13">
      <c r="A9" s="28" t="s">
        <v>72</v>
      </c>
      <c r="B9" s="10" t="s">
        <v>163</v>
      </c>
      <c r="C9" s="10" t="s">
        <v>164</v>
      </c>
      <c r="D9" s="10" t="s">
        <v>165</v>
      </c>
      <c r="E9" s="11" t="s">
        <v>324</v>
      </c>
      <c r="F9" s="10" t="s">
        <v>15</v>
      </c>
      <c r="G9" s="27" t="s">
        <v>87</v>
      </c>
      <c r="H9" s="27" t="s">
        <v>162</v>
      </c>
      <c r="I9" s="26" t="s">
        <v>166</v>
      </c>
      <c r="J9" s="28"/>
      <c r="K9" s="43" t="str">
        <f>"52,5"</f>
        <v>52,5</v>
      </c>
      <c r="L9" s="12" t="str">
        <f>"59,5350"</f>
        <v>59,5350</v>
      </c>
      <c r="M9" s="10"/>
    </row>
    <row r="11" spans="1:13" ht="16">
      <c r="A11" s="47" t="s">
        <v>11</v>
      </c>
      <c r="B11" s="47"/>
      <c r="C11" s="47"/>
      <c r="D11" s="47"/>
      <c r="E11" s="48"/>
      <c r="F11" s="47"/>
      <c r="G11" s="47"/>
      <c r="H11" s="47"/>
      <c r="I11" s="47"/>
      <c r="J11" s="47"/>
    </row>
    <row r="12" spans="1:13">
      <c r="A12" s="31" t="s">
        <v>72</v>
      </c>
      <c r="B12" s="13" t="s">
        <v>167</v>
      </c>
      <c r="C12" s="13" t="s">
        <v>168</v>
      </c>
      <c r="D12" s="13" t="s">
        <v>100</v>
      </c>
      <c r="E12" s="14" t="s">
        <v>324</v>
      </c>
      <c r="F12" s="13" t="s">
        <v>169</v>
      </c>
      <c r="G12" s="29" t="s">
        <v>17</v>
      </c>
      <c r="H12" s="30" t="s">
        <v>18</v>
      </c>
      <c r="I12" s="30" t="s">
        <v>18</v>
      </c>
      <c r="J12" s="31"/>
      <c r="K12" s="44" t="str">
        <f>"70,0"</f>
        <v>70,0</v>
      </c>
      <c r="L12" s="15" t="str">
        <f>"73,4370"</f>
        <v>73,4370</v>
      </c>
      <c r="M12" s="13"/>
    </row>
    <row r="13" spans="1:13">
      <c r="A13" s="34" t="s">
        <v>138</v>
      </c>
      <c r="B13" s="16" t="s">
        <v>170</v>
      </c>
      <c r="C13" s="16" t="s">
        <v>171</v>
      </c>
      <c r="D13" s="16" t="s">
        <v>100</v>
      </c>
      <c r="E13" s="17" t="s">
        <v>324</v>
      </c>
      <c r="F13" s="16" t="s">
        <v>93</v>
      </c>
      <c r="G13" s="32" t="s">
        <v>20</v>
      </c>
      <c r="H13" s="32" t="s">
        <v>87</v>
      </c>
      <c r="I13" s="33" t="s">
        <v>172</v>
      </c>
      <c r="J13" s="34"/>
      <c r="K13" s="45" t="str">
        <f>"50,0"</f>
        <v>50,0</v>
      </c>
      <c r="L13" s="18" t="str">
        <f>"52,4550"</f>
        <v>52,4550</v>
      </c>
      <c r="M13" s="16" t="s">
        <v>316</v>
      </c>
    </row>
    <row r="15" spans="1:13" ht="16">
      <c r="A15" s="47" t="s">
        <v>148</v>
      </c>
      <c r="B15" s="47"/>
      <c r="C15" s="47"/>
      <c r="D15" s="47"/>
      <c r="E15" s="48"/>
      <c r="F15" s="47"/>
      <c r="G15" s="47"/>
      <c r="H15" s="47"/>
      <c r="I15" s="47"/>
      <c r="J15" s="47"/>
    </row>
    <row r="16" spans="1:13">
      <c r="A16" s="28" t="s">
        <v>72</v>
      </c>
      <c r="B16" s="10" t="s">
        <v>173</v>
      </c>
      <c r="C16" s="10" t="s">
        <v>289</v>
      </c>
      <c r="D16" s="10" t="s">
        <v>174</v>
      </c>
      <c r="E16" s="11" t="s">
        <v>328</v>
      </c>
      <c r="F16" s="10" t="s">
        <v>93</v>
      </c>
      <c r="G16" s="27" t="s">
        <v>24</v>
      </c>
      <c r="H16" s="27" t="s">
        <v>175</v>
      </c>
      <c r="I16" s="27" t="s">
        <v>43</v>
      </c>
      <c r="J16" s="28"/>
      <c r="K16" s="43" t="str">
        <f>"105,0"</f>
        <v>105,0</v>
      </c>
      <c r="L16" s="12" t="str">
        <f>"80,1360"</f>
        <v>80,1360</v>
      </c>
      <c r="M16" s="10"/>
    </row>
    <row r="18" spans="1:13" ht="16">
      <c r="A18" s="47" t="s">
        <v>25</v>
      </c>
      <c r="B18" s="47"/>
      <c r="C18" s="47"/>
      <c r="D18" s="47"/>
      <c r="E18" s="48"/>
      <c r="F18" s="47"/>
      <c r="G18" s="47"/>
      <c r="H18" s="47"/>
      <c r="I18" s="47"/>
      <c r="J18" s="47"/>
    </row>
    <row r="19" spans="1:13">
      <c r="A19" s="28" t="s">
        <v>72</v>
      </c>
      <c r="B19" s="10" t="s">
        <v>176</v>
      </c>
      <c r="C19" s="10" t="s">
        <v>177</v>
      </c>
      <c r="D19" s="10" t="s">
        <v>178</v>
      </c>
      <c r="E19" s="11" t="s">
        <v>324</v>
      </c>
      <c r="F19" s="10" t="s">
        <v>29</v>
      </c>
      <c r="G19" s="27" t="s">
        <v>34</v>
      </c>
      <c r="H19" s="26" t="s">
        <v>50</v>
      </c>
      <c r="I19" s="26" t="s">
        <v>50</v>
      </c>
      <c r="J19" s="28"/>
      <c r="K19" s="43" t="str">
        <f>"127,5"</f>
        <v>127,5</v>
      </c>
      <c r="L19" s="12" t="str">
        <f>"85,9860"</f>
        <v>85,9860</v>
      </c>
      <c r="M19" s="10" t="s">
        <v>270</v>
      </c>
    </row>
    <row r="21" spans="1:13" ht="16">
      <c r="A21" s="47" t="s">
        <v>39</v>
      </c>
      <c r="B21" s="47"/>
      <c r="C21" s="47"/>
      <c r="D21" s="47"/>
      <c r="E21" s="48"/>
      <c r="F21" s="47"/>
      <c r="G21" s="47"/>
      <c r="H21" s="47"/>
      <c r="I21" s="47"/>
      <c r="J21" s="47"/>
    </row>
    <row r="22" spans="1:13">
      <c r="A22" s="31" t="s">
        <v>72</v>
      </c>
      <c r="B22" s="13" t="s">
        <v>179</v>
      </c>
      <c r="C22" s="13" t="s">
        <v>290</v>
      </c>
      <c r="D22" s="13" t="s">
        <v>180</v>
      </c>
      <c r="E22" s="14" t="s">
        <v>327</v>
      </c>
      <c r="F22" s="13" t="s">
        <v>93</v>
      </c>
      <c r="G22" s="29" t="s">
        <v>88</v>
      </c>
      <c r="H22" s="29" t="s">
        <v>89</v>
      </c>
      <c r="I22" s="30" t="s">
        <v>43</v>
      </c>
      <c r="J22" s="31"/>
      <c r="K22" s="44" t="str">
        <f>"100,0"</f>
        <v>100,0</v>
      </c>
      <c r="L22" s="15" t="str">
        <f>"66,5219"</f>
        <v>66,5219</v>
      </c>
      <c r="M22" s="40" t="s">
        <v>277</v>
      </c>
    </row>
    <row r="23" spans="1:13">
      <c r="A23" s="34" t="s">
        <v>72</v>
      </c>
      <c r="B23" s="16" t="s">
        <v>181</v>
      </c>
      <c r="C23" s="16" t="s">
        <v>291</v>
      </c>
      <c r="D23" s="16" t="s">
        <v>182</v>
      </c>
      <c r="E23" s="17" t="s">
        <v>329</v>
      </c>
      <c r="F23" s="16" t="s">
        <v>183</v>
      </c>
      <c r="G23" s="32" t="s">
        <v>51</v>
      </c>
      <c r="H23" s="32" t="s">
        <v>152</v>
      </c>
      <c r="I23" s="33" t="s">
        <v>103</v>
      </c>
      <c r="J23" s="34"/>
      <c r="K23" s="45" t="str">
        <f>"145,0"</f>
        <v>145,0</v>
      </c>
      <c r="L23" s="18" t="str">
        <f>"122,3749"</f>
        <v>122,3749</v>
      </c>
      <c r="M23" s="16"/>
    </row>
    <row r="25" spans="1:13" ht="16">
      <c r="A25" s="47" t="s">
        <v>52</v>
      </c>
      <c r="B25" s="47"/>
      <c r="C25" s="47"/>
      <c r="D25" s="47"/>
      <c r="E25" s="48"/>
      <c r="F25" s="47"/>
      <c r="G25" s="47"/>
      <c r="H25" s="47"/>
      <c r="I25" s="47"/>
      <c r="J25" s="47"/>
    </row>
    <row r="26" spans="1:13">
      <c r="A26" s="31" t="s">
        <v>72</v>
      </c>
      <c r="B26" s="13" t="s">
        <v>184</v>
      </c>
      <c r="C26" s="13" t="s">
        <v>292</v>
      </c>
      <c r="D26" s="13" t="s">
        <v>185</v>
      </c>
      <c r="E26" s="14" t="s">
        <v>326</v>
      </c>
      <c r="F26" s="13" t="s">
        <v>93</v>
      </c>
      <c r="G26" s="29" t="s">
        <v>35</v>
      </c>
      <c r="H26" s="29" t="s">
        <v>114</v>
      </c>
      <c r="I26" s="29" t="s">
        <v>51</v>
      </c>
      <c r="J26" s="31"/>
      <c r="K26" s="44" t="str">
        <f>"140,0"</f>
        <v>140,0</v>
      </c>
      <c r="L26" s="15" t="str">
        <f>"85,2040"</f>
        <v>85,2040</v>
      </c>
      <c r="M26" s="40" t="s">
        <v>237</v>
      </c>
    </row>
    <row r="27" spans="1:13">
      <c r="A27" s="39" t="s">
        <v>72</v>
      </c>
      <c r="B27" s="35" t="s">
        <v>186</v>
      </c>
      <c r="C27" s="35" t="s">
        <v>187</v>
      </c>
      <c r="D27" s="35" t="s">
        <v>185</v>
      </c>
      <c r="E27" s="36" t="s">
        <v>324</v>
      </c>
      <c r="F27" s="35" t="s">
        <v>188</v>
      </c>
      <c r="G27" s="38" t="s">
        <v>112</v>
      </c>
      <c r="H27" s="38" t="s">
        <v>58</v>
      </c>
      <c r="I27" s="39"/>
      <c r="J27" s="39"/>
      <c r="K27" s="46" t="str">
        <f>"190,0"</f>
        <v>190,0</v>
      </c>
      <c r="L27" s="37" t="str">
        <f>"115,6340"</f>
        <v>115,6340</v>
      </c>
      <c r="M27" s="35"/>
    </row>
    <row r="28" spans="1:13">
      <c r="A28" s="34" t="s">
        <v>72</v>
      </c>
      <c r="B28" s="16" t="s">
        <v>186</v>
      </c>
      <c r="C28" s="16" t="s">
        <v>293</v>
      </c>
      <c r="D28" s="16" t="s">
        <v>185</v>
      </c>
      <c r="E28" s="17" t="s">
        <v>327</v>
      </c>
      <c r="F28" s="16" t="s">
        <v>188</v>
      </c>
      <c r="G28" s="32" t="s">
        <v>112</v>
      </c>
      <c r="H28" s="32" t="s">
        <v>58</v>
      </c>
      <c r="I28" s="34"/>
      <c r="J28" s="34"/>
      <c r="K28" s="45" t="str">
        <f>"190,0"</f>
        <v>190,0</v>
      </c>
      <c r="L28" s="18" t="str">
        <f>"116,2122"</f>
        <v>116,2122</v>
      </c>
      <c r="M28" s="16"/>
    </row>
    <row r="30" spans="1:13" ht="16">
      <c r="A30" s="47" t="s">
        <v>131</v>
      </c>
      <c r="B30" s="47"/>
      <c r="C30" s="47"/>
      <c r="D30" s="47"/>
      <c r="E30" s="48"/>
      <c r="F30" s="47"/>
      <c r="G30" s="47"/>
      <c r="H30" s="47"/>
      <c r="I30" s="47"/>
      <c r="J30" s="47"/>
    </row>
    <row r="31" spans="1:13">
      <c r="A31" s="31" t="s">
        <v>72</v>
      </c>
      <c r="B31" s="13" t="s">
        <v>189</v>
      </c>
      <c r="C31" s="13" t="s">
        <v>190</v>
      </c>
      <c r="D31" s="13" t="s">
        <v>191</v>
      </c>
      <c r="E31" s="14" t="s">
        <v>324</v>
      </c>
      <c r="F31" s="13" t="s">
        <v>183</v>
      </c>
      <c r="G31" s="29" t="s">
        <v>51</v>
      </c>
      <c r="H31" s="30" t="s">
        <v>102</v>
      </c>
      <c r="I31" s="30" t="s">
        <v>102</v>
      </c>
      <c r="J31" s="31"/>
      <c r="K31" s="44" t="str">
        <f>"140,0"</f>
        <v>140,0</v>
      </c>
      <c r="L31" s="15" t="str">
        <f>"82,9360"</f>
        <v>82,9360</v>
      </c>
      <c r="M31" s="13" t="s">
        <v>192</v>
      </c>
    </row>
    <row r="32" spans="1:13">
      <c r="A32" s="34" t="s">
        <v>72</v>
      </c>
      <c r="B32" s="16" t="s">
        <v>193</v>
      </c>
      <c r="C32" s="16" t="s">
        <v>294</v>
      </c>
      <c r="D32" s="16" t="s">
        <v>194</v>
      </c>
      <c r="E32" s="17" t="s">
        <v>327</v>
      </c>
      <c r="F32" s="16" t="s">
        <v>15</v>
      </c>
      <c r="G32" s="32" t="s">
        <v>152</v>
      </c>
      <c r="H32" s="32" t="s">
        <v>61</v>
      </c>
      <c r="I32" s="33" t="s">
        <v>127</v>
      </c>
      <c r="J32" s="34"/>
      <c r="K32" s="45" t="str">
        <f>"150,0"</f>
        <v>150,0</v>
      </c>
      <c r="L32" s="18" t="str">
        <f>"89,7264"</f>
        <v>89,7264</v>
      </c>
      <c r="M32" s="16" t="s">
        <v>195</v>
      </c>
    </row>
    <row r="34" spans="1:13" ht="16">
      <c r="A34" s="47" t="s">
        <v>196</v>
      </c>
      <c r="B34" s="47"/>
      <c r="C34" s="47"/>
      <c r="D34" s="47"/>
      <c r="E34" s="48"/>
      <c r="F34" s="47"/>
      <c r="G34" s="47"/>
      <c r="H34" s="47"/>
      <c r="I34" s="47"/>
      <c r="J34" s="47"/>
    </row>
    <row r="35" spans="1:13">
      <c r="A35" s="28" t="s">
        <v>72</v>
      </c>
      <c r="B35" s="10" t="s">
        <v>197</v>
      </c>
      <c r="C35" s="10" t="s">
        <v>295</v>
      </c>
      <c r="D35" s="10" t="s">
        <v>198</v>
      </c>
      <c r="E35" s="11" t="s">
        <v>327</v>
      </c>
      <c r="F35" s="10" t="s">
        <v>93</v>
      </c>
      <c r="G35" s="27" t="s">
        <v>61</v>
      </c>
      <c r="H35" s="28"/>
      <c r="I35" s="28"/>
      <c r="J35" s="28"/>
      <c r="K35" s="43" t="str">
        <f>"150,0"</f>
        <v>150,0</v>
      </c>
      <c r="L35" s="12" t="str">
        <f>"88,1724"</f>
        <v>88,1724</v>
      </c>
      <c r="M35" s="10"/>
    </row>
    <row r="37" spans="1:13">
      <c r="M37" s="7"/>
    </row>
    <row r="38" spans="1:13">
      <c r="M38" s="7"/>
    </row>
    <row r="39" spans="1:13" ht="18">
      <c r="B39" s="8" t="s">
        <v>7</v>
      </c>
      <c r="C39" s="8"/>
      <c r="G39" s="3"/>
      <c r="M39" s="7"/>
    </row>
    <row r="40" spans="1:13" ht="16">
      <c r="B40" s="19" t="s">
        <v>68</v>
      </c>
      <c r="C40" s="19"/>
      <c r="G40" s="3"/>
      <c r="M40" s="7"/>
    </row>
    <row r="41" spans="1:13" ht="14">
      <c r="B41" s="20"/>
      <c r="C41" s="21" t="s">
        <v>71</v>
      </c>
      <c r="G41" s="3"/>
      <c r="M41" s="7"/>
    </row>
    <row r="42" spans="1:13" ht="14">
      <c r="B42" s="22" t="s">
        <v>65</v>
      </c>
      <c r="C42" s="22" t="s">
        <v>66</v>
      </c>
      <c r="D42" s="22" t="s">
        <v>315</v>
      </c>
      <c r="E42" s="23" t="s">
        <v>157</v>
      </c>
      <c r="F42" s="22" t="s">
        <v>67</v>
      </c>
      <c r="G42" s="3"/>
      <c r="M42" s="7"/>
    </row>
    <row r="43" spans="1:13">
      <c r="B43" s="5" t="s">
        <v>181</v>
      </c>
      <c r="C43" s="5" t="s">
        <v>296</v>
      </c>
      <c r="D43" s="9" t="s">
        <v>69</v>
      </c>
      <c r="E43" s="25">
        <v>145</v>
      </c>
      <c r="F43" s="24">
        <v>122.374899491668</v>
      </c>
      <c r="G43" s="3"/>
      <c r="M43" s="7"/>
    </row>
    <row r="44" spans="1:13">
      <c r="B44" s="5" t="s">
        <v>186</v>
      </c>
      <c r="C44" s="5" t="s">
        <v>297</v>
      </c>
      <c r="D44" s="9" t="s">
        <v>70</v>
      </c>
      <c r="E44" s="25">
        <v>190</v>
      </c>
      <c r="F44" s="24">
        <v>116.21217389702799</v>
      </c>
      <c r="G44" s="5"/>
      <c r="M44" s="7"/>
    </row>
    <row r="45" spans="1:13">
      <c r="B45" s="5" t="s">
        <v>193</v>
      </c>
      <c r="C45" s="5" t="s">
        <v>297</v>
      </c>
      <c r="D45" s="9" t="s">
        <v>137</v>
      </c>
      <c r="E45" s="25">
        <v>150</v>
      </c>
      <c r="F45" s="24">
        <v>89.726400330662699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0:J30"/>
    <mergeCell ref="A34:J34"/>
    <mergeCell ref="B3:B4"/>
    <mergeCell ref="A8:J8"/>
    <mergeCell ref="A11:J11"/>
    <mergeCell ref="A15:J15"/>
    <mergeCell ref="A18:J18"/>
    <mergeCell ref="A21:J21"/>
    <mergeCell ref="A25:J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5"/>
  <dimension ref="A1:M13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9.1640625" style="5" bestFit="1" customWidth="1"/>
    <col min="7" max="9" width="5.5" style="9" customWidth="1"/>
    <col min="10" max="10" width="4.83203125" style="9" customWidth="1"/>
    <col min="11" max="11" width="10.5" style="7" bestFit="1" customWidth="1"/>
    <col min="12" max="12" width="8.5" style="7" bestFit="1" customWidth="1"/>
    <col min="13" max="13" width="20" style="5" customWidth="1"/>
    <col min="14" max="16384" width="9.1640625" style="3"/>
  </cols>
  <sheetData>
    <row r="1" spans="1:13" s="2" customFormat="1" ht="29" customHeight="1">
      <c r="A1" s="57" t="s">
        <v>307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319</v>
      </c>
      <c r="B3" s="55" t="s">
        <v>0</v>
      </c>
      <c r="C3" s="67" t="s">
        <v>322</v>
      </c>
      <c r="D3" s="67" t="s">
        <v>6</v>
      </c>
      <c r="E3" s="49" t="s">
        <v>323</v>
      </c>
      <c r="F3" s="69" t="s">
        <v>5</v>
      </c>
      <c r="G3" s="69" t="s">
        <v>9</v>
      </c>
      <c r="H3" s="69"/>
      <c r="I3" s="69"/>
      <c r="J3" s="69"/>
      <c r="K3" s="49" t="s">
        <v>158</v>
      </c>
      <c r="L3" s="49" t="s">
        <v>3</v>
      </c>
      <c r="M3" s="51" t="s">
        <v>2</v>
      </c>
    </row>
    <row r="4" spans="1:13" s="1" customFormat="1" ht="21" customHeight="1" thickBot="1">
      <c r="A4" s="66"/>
      <c r="B4" s="56"/>
      <c r="C4" s="68"/>
      <c r="D4" s="68"/>
      <c r="E4" s="50"/>
      <c r="F4" s="68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82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31" t="s">
        <v>72</v>
      </c>
      <c r="B6" s="13" t="s">
        <v>143</v>
      </c>
      <c r="C6" s="13" t="s">
        <v>144</v>
      </c>
      <c r="D6" s="13" t="s">
        <v>145</v>
      </c>
      <c r="E6" s="14" t="s">
        <v>324</v>
      </c>
      <c r="F6" s="13" t="s">
        <v>146</v>
      </c>
      <c r="G6" s="29" t="s">
        <v>22</v>
      </c>
      <c r="H6" s="30" t="s">
        <v>23</v>
      </c>
      <c r="I6" s="29" t="s">
        <v>23</v>
      </c>
      <c r="J6" s="31"/>
      <c r="K6" s="15" t="str">
        <f>"85,0"</f>
        <v>85,0</v>
      </c>
      <c r="L6" s="15" t="str">
        <f>"75,6840"</f>
        <v>75,6840</v>
      </c>
      <c r="M6" s="13" t="s">
        <v>147</v>
      </c>
    </row>
    <row r="7" spans="1:13">
      <c r="A7" s="34" t="s">
        <v>72</v>
      </c>
      <c r="B7" s="16" t="s">
        <v>143</v>
      </c>
      <c r="C7" s="16" t="s">
        <v>298</v>
      </c>
      <c r="D7" s="16" t="s">
        <v>145</v>
      </c>
      <c r="E7" s="17" t="s">
        <v>327</v>
      </c>
      <c r="F7" s="16" t="s">
        <v>146</v>
      </c>
      <c r="G7" s="32" t="s">
        <v>22</v>
      </c>
      <c r="H7" s="33" t="s">
        <v>23</v>
      </c>
      <c r="I7" s="32" t="s">
        <v>23</v>
      </c>
      <c r="J7" s="34"/>
      <c r="K7" s="18" t="str">
        <f>"85,0"</f>
        <v>85,0</v>
      </c>
      <c r="L7" s="18" t="str">
        <f>"75,6840"</f>
        <v>75,6840</v>
      </c>
      <c r="M7" s="16" t="s">
        <v>147</v>
      </c>
    </row>
    <row r="9" spans="1:13" ht="16">
      <c r="A9" s="47" t="s">
        <v>148</v>
      </c>
      <c r="B9" s="47"/>
      <c r="C9" s="47"/>
      <c r="D9" s="47"/>
      <c r="E9" s="48"/>
      <c r="F9" s="47"/>
      <c r="G9" s="47"/>
      <c r="H9" s="47"/>
      <c r="I9" s="47"/>
      <c r="J9" s="47"/>
    </row>
    <row r="10" spans="1:13">
      <c r="A10" s="28" t="s">
        <v>72</v>
      </c>
      <c r="B10" s="10" t="s">
        <v>149</v>
      </c>
      <c r="C10" s="10" t="s">
        <v>299</v>
      </c>
      <c r="D10" s="10" t="s">
        <v>150</v>
      </c>
      <c r="E10" s="11" t="s">
        <v>330</v>
      </c>
      <c r="F10" s="10" t="s">
        <v>151</v>
      </c>
      <c r="G10" s="27" t="s">
        <v>152</v>
      </c>
      <c r="H10" s="26" t="s">
        <v>61</v>
      </c>
      <c r="I10" s="26" t="s">
        <v>61</v>
      </c>
      <c r="J10" s="28"/>
      <c r="K10" s="12" t="str">
        <f>"145,0"</f>
        <v>145,0</v>
      </c>
      <c r="L10" s="12" t="str">
        <f>"128,5771"</f>
        <v>128,5771</v>
      </c>
      <c r="M10" s="10"/>
    </row>
    <row r="12" spans="1:13" ht="16">
      <c r="A12" s="47" t="s">
        <v>39</v>
      </c>
      <c r="B12" s="47"/>
      <c r="C12" s="47"/>
      <c r="D12" s="47"/>
      <c r="E12" s="48"/>
      <c r="F12" s="47"/>
      <c r="G12" s="47"/>
      <c r="H12" s="47"/>
      <c r="I12" s="47"/>
      <c r="J12" s="47"/>
    </row>
    <row r="13" spans="1:13">
      <c r="A13" s="28" t="s">
        <v>72</v>
      </c>
      <c r="B13" s="10" t="s">
        <v>153</v>
      </c>
      <c r="C13" s="10" t="s">
        <v>154</v>
      </c>
      <c r="D13" s="10" t="s">
        <v>155</v>
      </c>
      <c r="E13" s="11" t="s">
        <v>324</v>
      </c>
      <c r="F13" s="10" t="s">
        <v>93</v>
      </c>
      <c r="G13" s="26" t="s">
        <v>112</v>
      </c>
      <c r="H13" s="27" t="s">
        <v>156</v>
      </c>
      <c r="I13" s="27" t="s">
        <v>58</v>
      </c>
      <c r="J13" s="28"/>
      <c r="K13" s="12" t="str">
        <f>"190,0"</f>
        <v>190,0</v>
      </c>
      <c r="L13" s="12" t="str">
        <f>"122,4360"</f>
        <v>122,4360</v>
      </c>
      <c r="M13" s="10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6"/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8.5" style="5" bestFit="1" customWidth="1"/>
    <col min="7" max="9" width="5.5" style="9" customWidth="1"/>
    <col min="10" max="10" width="4.83203125" style="9" customWidth="1"/>
    <col min="11" max="11" width="11.5" style="7" customWidth="1"/>
    <col min="12" max="12" width="8.5" style="7" bestFit="1" customWidth="1"/>
    <col min="13" max="13" width="17.83203125" style="5" bestFit="1" customWidth="1"/>
    <col min="14" max="16384" width="9.1640625" style="3"/>
  </cols>
  <sheetData>
    <row r="1" spans="1:13" s="2" customFormat="1" ht="29" customHeight="1">
      <c r="A1" s="57" t="s">
        <v>317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319</v>
      </c>
      <c r="B3" s="55" t="s">
        <v>0</v>
      </c>
      <c r="C3" s="67" t="s">
        <v>322</v>
      </c>
      <c r="D3" s="67" t="s">
        <v>6</v>
      </c>
      <c r="E3" s="49" t="s">
        <v>323</v>
      </c>
      <c r="F3" s="69" t="s">
        <v>5</v>
      </c>
      <c r="G3" s="69" t="s">
        <v>9</v>
      </c>
      <c r="H3" s="69"/>
      <c r="I3" s="69"/>
      <c r="J3" s="69"/>
      <c r="K3" s="49" t="s">
        <v>158</v>
      </c>
      <c r="L3" s="49" t="s">
        <v>3</v>
      </c>
      <c r="M3" s="51" t="s">
        <v>2</v>
      </c>
    </row>
    <row r="4" spans="1:13" s="1" customFormat="1" ht="21" customHeight="1" thickBot="1">
      <c r="A4" s="66"/>
      <c r="B4" s="56"/>
      <c r="C4" s="68"/>
      <c r="D4" s="68"/>
      <c r="E4" s="50"/>
      <c r="F4" s="68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131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31" t="s">
        <v>72</v>
      </c>
      <c r="B6" s="13" t="s">
        <v>258</v>
      </c>
      <c r="C6" s="13" t="s">
        <v>259</v>
      </c>
      <c r="D6" s="13" t="s">
        <v>260</v>
      </c>
      <c r="E6" s="14" t="s">
        <v>324</v>
      </c>
      <c r="F6" s="13" t="s">
        <v>93</v>
      </c>
      <c r="G6" s="30" t="s">
        <v>136</v>
      </c>
      <c r="H6" s="29" t="s">
        <v>121</v>
      </c>
      <c r="I6" s="30" t="s">
        <v>261</v>
      </c>
      <c r="J6" s="31"/>
      <c r="K6" s="15" t="str">
        <f>"250,0"</f>
        <v>250,0</v>
      </c>
      <c r="L6" s="15" t="str">
        <f>"140,8750"</f>
        <v>140,8750</v>
      </c>
      <c r="M6" s="40" t="s">
        <v>268</v>
      </c>
    </row>
    <row r="7" spans="1:13">
      <c r="A7" s="34" t="s">
        <v>72</v>
      </c>
      <c r="B7" s="16" t="s">
        <v>258</v>
      </c>
      <c r="C7" s="16" t="s">
        <v>300</v>
      </c>
      <c r="D7" s="16" t="s">
        <v>260</v>
      </c>
      <c r="E7" s="17" t="s">
        <v>327</v>
      </c>
      <c r="F7" s="16" t="s">
        <v>93</v>
      </c>
      <c r="G7" s="33" t="s">
        <v>136</v>
      </c>
      <c r="H7" s="32" t="s">
        <v>121</v>
      </c>
      <c r="I7" s="33" t="s">
        <v>261</v>
      </c>
      <c r="J7" s="34"/>
      <c r="K7" s="18" t="str">
        <f>"250,0"</f>
        <v>250,0</v>
      </c>
      <c r="L7" s="18" t="str">
        <f>"154,5399"</f>
        <v>154,5399</v>
      </c>
      <c r="M7" s="41" t="s">
        <v>269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7"/>
  <dimension ref="A1:M7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17.164062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8.5" style="5" bestFit="1" customWidth="1"/>
    <col min="7" max="9" width="5.5" style="9" customWidth="1"/>
    <col min="10" max="10" width="4.83203125" style="9" customWidth="1"/>
    <col min="11" max="11" width="11.33203125" style="7" customWidth="1"/>
    <col min="12" max="12" width="8.5" style="7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57" t="s">
        <v>318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319</v>
      </c>
      <c r="B3" s="55" t="s">
        <v>0</v>
      </c>
      <c r="C3" s="67" t="s">
        <v>322</v>
      </c>
      <c r="D3" s="67" t="s">
        <v>6</v>
      </c>
      <c r="E3" s="49" t="s">
        <v>323</v>
      </c>
      <c r="F3" s="69" t="s">
        <v>5</v>
      </c>
      <c r="G3" s="69" t="s">
        <v>9</v>
      </c>
      <c r="H3" s="69"/>
      <c r="I3" s="69"/>
      <c r="J3" s="69"/>
      <c r="K3" s="49" t="s">
        <v>158</v>
      </c>
      <c r="L3" s="49" t="s">
        <v>3</v>
      </c>
      <c r="M3" s="51" t="s">
        <v>2</v>
      </c>
    </row>
    <row r="4" spans="1:13" s="1" customFormat="1" ht="21" customHeight="1" thickBot="1">
      <c r="A4" s="66"/>
      <c r="B4" s="56"/>
      <c r="C4" s="68"/>
      <c r="D4" s="68"/>
      <c r="E4" s="50"/>
      <c r="F4" s="68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131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31" t="s">
        <v>72</v>
      </c>
      <c r="B6" s="13" t="s">
        <v>262</v>
      </c>
      <c r="C6" s="13" t="s">
        <v>263</v>
      </c>
      <c r="D6" s="13" t="s">
        <v>264</v>
      </c>
      <c r="E6" s="14" t="s">
        <v>324</v>
      </c>
      <c r="F6" s="13" t="s">
        <v>93</v>
      </c>
      <c r="G6" s="30" t="s">
        <v>123</v>
      </c>
      <c r="H6" s="29" t="s">
        <v>265</v>
      </c>
      <c r="I6" s="30" t="s">
        <v>266</v>
      </c>
      <c r="J6" s="31"/>
      <c r="K6" s="15" t="str">
        <f>"290,0"</f>
        <v>290,0</v>
      </c>
      <c r="L6" s="15" t="str">
        <f>"163,1685"</f>
        <v>163,1685</v>
      </c>
      <c r="M6" s="40" t="s">
        <v>267</v>
      </c>
    </row>
    <row r="7" spans="1:13">
      <c r="A7" s="34" t="s">
        <v>72</v>
      </c>
      <c r="B7" s="16" t="s">
        <v>262</v>
      </c>
      <c r="C7" s="16" t="s">
        <v>301</v>
      </c>
      <c r="D7" s="16" t="s">
        <v>264</v>
      </c>
      <c r="E7" s="17" t="s">
        <v>327</v>
      </c>
      <c r="F7" s="16" t="s">
        <v>93</v>
      </c>
      <c r="G7" s="33" t="s">
        <v>123</v>
      </c>
      <c r="H7" s="32" t="s">
        <v>265</v>
      </c>
      <c r="I7" s="33" t="s">
        <v>266</v>
      </c>
      <c r="J7" s="34"/>
      <c r="K7" s="18" t="str">
        <f>"290,0"</f>
        <v>290,0</v>
      </c>
      <c r="L7" s="18" t="str">
        <f>"176,5483"</f>
        <v>176,5483</v>
      </c>
      <c r="M7" s="41" t="s">
        <v>267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5"/>
  <dimension ref="A1:M24"/>
  <sheetViews>
    <sheetView workbookViewId="0">
      <selection activeCell="E24" sqref="E24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7.83203125" style="5" customWidth="1"/>
    <col min="4" max="4" width="18.1640625" style="5" customWidth="1"/>
    <col min="5" max="5" width="10.5" style="6" bestFit="1" customWidth="1"/>
    <col min="6" max="6" width="31.5" style="5" bestFit="1" customWidth="1"/>
    <col min="7" max="9" width="5.5" style="9" customWidth="1"/>
    <col min="10" max="10" width="4.83203125" style="9" customWidth="1"/>
    <col min="11" max="11" width="11.5" style="7" customWidth="1"/>
    <col min="12" max="12" width="8.5" style="7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57" t="s">
        <v>308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319</v>
      </c>
      <c r="B3" s="55" t="s">
        <v>0</v>
      </c>
      <c r="C3" s="67" t="s">
        <v>322</v>
      </c>
      <c r="D3" s="67" t="s">
        <v>6</v>
      </c>
      <c r="E3" s="49" t="s">
        <v>323</v>
      </c>
      <c r="F3" s="69" t="s">
        <v>5</v>
      </c>
      <c r="G3" s="69" t="s">
        <v>10</v>
      </c>
      <c r="H3" s="69"/>
      <c r="I3" s="69"/>
      <c r="J3" s="69"/>
      <c r="K3" s="49" t="s">
        <v>158</v>
      </c>
      <c r="L3" s="49" t="s">
        <v>3</v>
      </c>
      <c r="M3" s="51" t="s">
        <v>2</v>
      </c>
    </row>
    <row r="4" spans="1:13" s="1" customFormat="1" ht="21" customHeight="1" thickBot="1">
      <c r="A4" s="66"/>
      <c r="B4" s="56"/>
      <c r="C4" s="68"/>
      <c r="D4" s="68"/>
      <c r="E4" s="50"/>
      <c r="F4" s="68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73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31" t="s">
        <v>72</v>
      </c>
      <c r="B6" s="13" t="s">
        <v>207</v>
      </c>
      <c r="C6" s="13" t="s">
        <v>208</v>
      </c>
      <c r="D6" s="13" t="s">
        <v>209</v>
      </c>
      <c r="E6" s="14" t="s">
        <v>325</v>
      </c>
      <c r="F6" s="13" t="s">
        <v>29</v>
      </c>
      <c r="G6" s="29" t="s">
        <v>18</v>
      </c>
      <c r="H6" s="30" t="s">
        <v>47</v>
      </c>
      <c r="I6" s="29" t="s">
        <v>47</v>
      </c>
      <c r="J6" s="31"/>
      <c r="K6" s="15" t="str">
        <f>"87,5"</f>
        <v>87,5</v>
      </c>
      <c r="L6" s="15" t="str">
        <f>"103,5300"</f>
        <v>103,5300</v>
      </c>
      <c r="M6" s="40" t="s">
        <v>272</v>
      </c>
    </row>
    <row r="7" spans="1:13">
      <c r="A7" s="34" t="s">
        <v>72</v>
      </c>
      <c r="B7" s="16" t="s">
        <v>74</v>
      </c>
      <c r="C7" s="16" t="s">
        <v>75</v>
      </c>
      <c r="D7" s="16" t="s">
        <v>76</v>
      </c>
      <c r="E7" s="17" t="s">
        <v>324</v>
      </c>
      <c r="F7" s="16" t="s">
        <v>77</v>
      </c>
      <c r="G7" s="32" t="s">
        <v>55</v>
      </c>
      <c r="H7" s="33" t="s">
        <v>57</v>
      </c>
      <c r="I7" s="33" t="s">
        <v>81</v>
      </c>
      <c r="J7" s="34"/>
      <c r="K7" s="18" t="str">
        <f>"165,0"</f>
        <v>165,0</v>
      </c>
      <c r="L7" s="18" t="str">
        <f>"197,1750"</f>
        <v>197,1750</v>
      </c>
      <c r="M7" s="41" t="s">
        <v>273</v>
      </c>
    </row>
    <row r="9" spans="1:13" ht="16">
      <c r="A9" s="47" t="s">
        <v>82</v>
      </c>
      <c r="B9" s="47"/>
      <c r="C9" s="47"/>
      <c r="D9" s="47"/>
      <c r="E9" s="48"/>
      <c r="F9" s="47"/>
      <c r="G9" s="47"/>
      <c r="H9" s="47"/>
      <c r="I9" s="47"/>
      <c r="J9" s="47"/>
    </row>
    <row r="10" spans="1:13">
      <c r="A10" s="31" t="s">
        <v>72</v>
      </c>
      <c r="B10" s="13" t="s">
        <v>210</v>
      </c>
      <c r="C10" s="13" t="s">
        <v>211</v>
      </c>
      <c r="D10" s="13" t="s">
        <v>212</v>
      </c>
      <c r="E10" s="14" t="s">
        <v>324</v>
      </c>
      <c r="F10" s="13" t="s">
        <v>93</v>
      </c>
      <c r="G10" s="29" t="s">
        <v>23</v>
      </c>
      <c r="H10" s="30" t="s">
        <v>48</v>
      </c>
      <c r="I10" s="30" t="s">
        <v>48</v>
      </c>
      <c r="J10" s="31"/>
      <c r="K10" s="15" t="str">
        <f>"85,0"</f>
        <v>85,0</v>
      </c>
      <c r="L10" s="15" t="str">
        <f>"96,1350"</f>
        <v>96,1350</v>
      </c>
      <c r="M10" s="13"/>
    </row>
    <row r="11" spans="1:13">
      <c r="A11" s="34" t="s">
        <v>138</v>
      </c>
      <c r="B11" s="16" t="s">
        <v>213</v>
      </c>
      <c r="C11" s="16" t="s">
        <v>214</v>
      </c>
      <c r="D11" s="16" t="s">
        <v>215</v>
      </c>
      <c r="E11" s="17" t="s">
        <v>324</v>
      </c>
      <c r="F11" s="16" t="s">
        <v>126</v>
      </c>
      <c r="G11" s="32" t="s">
        <v>18</v>
      </c>
      <c r="H11" s="32" t="s">
        <v>22</v>
      </c>
      <c r="I11" s="32" t="s">
        <v>23</v>
      </c>
      <c r="J11" s="34"/>
      <c r="K11" s="18" t="str">
        <f>"85,0"</f>
        <v>85,0</v>
      </c>
      <c r="L11" s="18" t="str">
        <f>"95,5060"</f>
        <v>95,5060</v>
      </c>
      <c r="M11" s="41" t="s">
        <v>274</v>
      </c>
    </row>
    <row r="13" spans="1:13" ht="16">
      <c r="A13" s="47" t="s">
        <v>148</v>
      </c>
      <c r="B13" s="47"/>
      <c r="C13" s="47"/>
      <c r="D13" s="47"/>
      <c r="E13" s="48"/>
      <c r="F13" s="47"/>
      <c r="G13" s="47"/>
      <c r="H13" s="47"/>
      <c r="I13" s="47"/>
      <c r="J13" s="47"/>
    </row>
    <row r="14" spans="1:13">
      <c r="A14" s="28" t="s">
        <v>72</v>
      </c>
      <c r="B14" s="10" t="s">
        <v>216</v>
      </c>
      <c r="C14" s="10" t="s">
        <v>217</v>
      </c>
      <c r="D14" s="10" t="s">
        <v>218</v>
      </c>
      <c r="E14" s="11" t="s">
        <v>324</v>
      </c>
      <c r="F14" s="10" t="s">
        <v>15</v>
      </c>
      <c r="G14" s="27" t="s">
        <v>219</v>
      </c>
      <c r="H14" s="27" t="s">
        <v>101</v>
      </c>
      <c r="I14" s="27" t="s">
        <v>33</v>
      </c>
      <c r="J14" s="28"/>
      <c r="K14" s="12" t="str">
        <f>"122,5"</f>
        <v>122,5</v>
      </c>
      <c r="L14" s="12" t="str">
        <f>"124,3743"</f>
        <v>124,3743</v>
      </c>
      <c r="M14" s="42" t="s">
        <v>275</v>
      </c>
    </row>
    <row r="16" spans="1:13" ht="16">
      <c r="A16" s="47" t="s">
        <v>25</v>
      </c>
      <c r="B16" s="47"/>
      <c r="C16" s="47"/>
      <c r="D16" s="47"/>
      <c r="E16" s="48"/>
      <c r="F16" s="47"/>
      <c r="G16" s="47"/>
      <c r="H16" s="47"/>
      <c r="I16" s="47"/>
      <c r="J16" s="47"/>
    </row>
    <row r="17" spans="1:13">
      <c r="A17" s="28" t="s">
        <v>72</v>
      </c>
      <c r="B17" s="10" t="s">
        <v>220</v>
      </c>
      <c r="C17" s="10" t="s">
        <v>221</v>
      </c>
      <c r="D17" s="10" t="s">
        <v>222</v>
      </c>
      <c r="E17" s="11" t="s">
        <v>324</v>
      </c>
      <c r="F17" s="10" t="s">
        <v>29</v>
      </c>
      <c r="G17" s="27" t="s">
        <v>43</v>
      </c>
      <c r="H17" s="27" t="s">
        <v>45</v>
      </c>
      <c r="I17" s="27" t="s">
        <v>106</v>
      </c>
      <c r="J17" s="28"/>
      <c r="K17" s="12" t="str">
        <f>"120,0"</f>
        <v>120,0</v>
      </c>
      <c r="L17" s="12" t="str">
        <f>"110,5800"</f>
        <v>110,5800</v>
      </c>
      <c r="M17" s="42" t="s">
        <v>272</v>
      </c>
    </row>
    <row r="19" spans="1:13" ht="16">
      <c r="A19" s="47" t="s">
        <v>11</v>
      </c>
      <c r="B19" s="47"/>
      <c r="C19" s="47"/>
      <c r="D19" s="47"/>
      <c r="E19" s="48"/>
      <c r="F19" s="47"/>
      <c r="G19" s="47"/>
      <c r="H19" s="47"/>
      <c r="I19" s="47"/>
      <c r="J19" s="47"/>
    </row>
    <row r="20" spans="1:13">
      <c r="A20" s="28" t="s">
        <v>72</v>
      </c>
      <c r="B20" s="10" t="s">
        <v>223</v>
      </c>
      <c r="C20" s="10" t="s">
        <v>224</v>
      </c>
      <c r="D20" s="10" t="s">
        <v>225</v>
      </c>
      <c r="E20" s="11" t="s">
        <v>325</v>
      </c>
      <c r="F20" s="10" t="s">
        <v>29</v>
      </c>
      <c r="G20" s="27" t="s">
        <v>44</v>
      </c>
      <c r="H20" s="27" t="s">
        <v>101</v>
      </c>
      <c r="I20" s="26" t="s">
        <v>226</v>
      </c>
      <c r="J20" s="28"/>
      <c r="K20" s="12" t="str">
        <f>"117,5"</f>
        <v>117,5</v>
      </c>
      <c r="L20" s="12" t="str">
        <f>"91,8028"</f>
        <v>91,8028</v>
      </c>
      <c r="M20" s="42" t="s">
        <v>272</v>
      </c>
    </row>
    <row r="22" spans="1:13" ht="16">
      <c r="A22" s="47" t="s">
        <v>39</v>
      </c>
      <c r="B22" s="47"/>
      <c r="C22" s="47"/>
      <c r="D22" s="47"/>
      <c r="E22" s="48"/>
      <c r="F22" s="47"/>
      <c r="G22" s="47"/>
      <c r="H22" s="47"/>
      <c r="I22" s="47"/>
      <c r="J22" s="47"/>
    </row>
    <row r="23" spans="1:13">
      <c r="A23" s="28" t="s">
        <v>72</v>
      </c>
      <c r="B23" s="10" t="s">
        <v>227</v>
      </c>
      <c r="C23" s="10" t="s">
        <v>228</v>
      </c>
      <c r="D23" s="10" t="s">
        <v>229</v>
      </c>
      <c r="E23" s="11" t="s">
        <v>324</v>
      </c>
      <c r="F23" s="10" t="s">
        <v>230</v>
      </c>
      <c r="G23" s="27" t="s">
        <v>61</v>
      </c>
      <c r="H23" s="27" t="s">
        <v>128</v>
      </c>
      <c r="I23" s="28"/>
      <c r="J23" s="28"/>
      <c r="K23" s="12" t="str">
        <f>"162,5"</f>
        <v>162,5</v>
      </c>
      <c r="L23" s="12" t="str">
        <f>"104,1625"</f>
        <v>104,1625</v>
      </c>
      <c r="M23" s="10"/>
    </row>
    <row r="24" spans="1:13" ht="17.25" customHeight="1"/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2:J22"/>
    <mergeCell ref="A5:J5"/>
    <mergeCell ref="A9:J9"/>
    <mergeCell ref="A13:J13"/>
    <mergeCell ref="A16:J16"/>
    <mergeCell ref="A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IPL ПЛ без экипировки ДК</vt:lpstr>
      <vt:lpstr>IPL ПЛ без экипировки</vt:lpstr>
      <vt:lpstr>IPL ПЛ в бинтах ДК</vt:lpstr>
      <vt:lpstr>IPL Двоеборье без экип ДК</vt:lpstr>
      <vt:lpstr>IPL Жим без экипировки ДК</vt:lpstr>
      <vt:lpstr>IPL Жим без экипировки</vt:lpstr>
      <vt:lpstr>СПР Жим софт однопетельная</vt:lpstr>
      <vt:lpstr>СПР Жим софт многопетельная</vt:lpstr>
      <vt:lpstr>IPL Тяга без экипировки ДК</vt:lpstr>
      <vt:lpstr>IPL Тяга без экипировки</vt:lpstr>
      <vt:lpstr>СПР Пауэрспорт</vt:lpstr>
      <vt:lpstr>СПР Жим стоя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2022-09-26T15:04:31Z</dcterms:modified>
</cp:coreProperties>
</file>