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3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/Users/ekaterinaseveleva/Documents/СПР/Протоколы/2022/Октябрь/"/>
    </mc:Choice>
  </mc:AlternateContent>
  <xr:revisionPtr revIDLastSave="0" documentId="13_ncr:1_{3A0528E1-38A2-5943-85AD-7E3DD8BCC3AD}" xr6:coauthVersionLast="45" xr6:coauthVersionMax="45" xr10:uidLastSave="{00000000-0000-0000-0000-000000000000}"/>
  <bookViews>
    <workbookView xWindow="480" yWindow="460" windowWidth="28320" windowHeight="16100" firstSheet="9" activeTab="10" xr2:uid="{00000000-000D-0000-FFFF-FFFF00000000}"/>
  </bookViews>
  <sheets>
    <sheet name="WRPF ПЛ без экипировки ДК" sheetId="8" r:id="rId1"/>
    <sheet name="WRPF ПЛ без экипировки" sheetId="7" r:id="rId2"/>
    <sheet name="WRPF ПЛ в бинтах ДК" sheetId="6" r:id="rId3"/>
    <sheet name="WRPF ПЛ в бинтах" sheetId="5" r:id="rId4"/>
    <sheet name="WRPF Двоеборье без экип" sheetId="15" r:id="rId5"/>
    <sheet name="WRPF Жим лежа без экип ДК" sheetId="10" r:id="rId6"/>
    <sheet name="WRPF Жим лежа без экип" sheetId="9" r:id="rId7"/>
    <sheet name="WEPF Жим софт однопетельная ДК" sheetId="11" r:id="rId8"/>
    <sheet name="WRPF Военный жим ДК" sheetId="12" r:id="rId9"/>
    <sheet name="WRPF Тяга без экипировки ДК" sheetId="14" r:id="rId10"/>
    <sheet name="WRPF Тяга без экипировки" sheetId="13" r:id="rId11"/>
  </sheets>
  <definedNames>
    <definedName name="_FilterDatabase" localSheetId="3" hidden="1">'WRPF ПЛ в бинтах'!$A$1:$S$3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6" i="15" l="1"/>
  <c r="O6" i="15"/>
  <c r="L18" i="14"/>
  <c r="K18" i="14"/>
  <c r="L15" i="14"/>
  <c r="K15" i="14"/>
  <c r="L12" i="14"/>
  <c r="K12" i="14"/>
  <c r="L9" i="14"/>
  <c r="K9" i="14"/>
  <c r="L6" i="14"/>
  <c r="K6" i="14"/>
  <c r="L12" i="13"/>
  <c r="K12" i="13"/>
  <c r="L9" i="13"/>
  <c r="K9" i="13"/>
  <c r="L6" i="13"/>
  <c r="K6" i="13"/>
  <c r="L21" i="12"/>
  <c r="K21" i="12"/>
  <c r="L18" i="12"/>
  <c r="K18" i="12"/>
  <c r="L15" i="12"/>
  <c r="K15" i="12"/>
  <c r="L12" i="12"/>
  <c r="K12" i="12"/>
  <c r="L9" i="12"/>
  <c r="K9" i="12"/>
  <c r="L6" i="12"/>
  <c r="K6" i="12"/>
  <c r="L9" i="11"/>
  <c r="K9" i="11"/>
  <c r="L6" i="11"/>
  <c r="K6" i="11"/>
  <c r="L36" i="10"/>
  <c r="K36" i="10"/>
  <c r="L35" i="10"/>
  <c r="K35" i="10"/>
  <c r="L32" i="10"/>
  <c r="K32" i="10"/>
  <c r="L31" i="10"/>
  <c r="K31" i="10"/>
  <c r="L28" i="10"/>
  <c r="K28" i="10"/>
  <c r="L27" i="10"/>
  <c r="K27" i="10"/>
  <c r="L24" i="10"/>
  <c r="K24" i="10"/>
  <c r="L23" i="10"/>
  <c r="K23" i="10"/>
  <c r="L22" i="10"/>
  <c r="K22" i="10"/>
  <c r="L19" i="10"/>
  <c r="K19" i="10"/>
  <c r="L18" i="10"/>
  <c r="K18" i="10"/>
  <c r="L15" i="10"/>
  <c r="K15" i="10"/>
  <c r="L12" i="10"/>
  <c r="K12" i="10"/>
  <c r="L11" i="10"/>
  <c r="K11" i="10"/>
  <c r="L10" i="10"/>
  <c r="K10" i="10"/>
  <c r="L7" i="10"/>
  <c r="K7" i="10"/>
  <c r="L6" i="10"/>
  <c r="K6" i="10"/>
  <c r="L10" i="9"/>
  <c r="K10" i="9"/>
  <c r="L7" i="9"/>
  <c r="K7" i="9"/>
  <c r="L6" i="9"/>
  <c r="K6" i="9"/>
  <c r="T6" i="8"/>
  <c r="S6" i="8"/>
  <c r="T13" i="7"/>
  <c r="S13" i="7"/>
  <c r="T10" i="7"/>
  <c r="S10" i="7"/>
  <c r="T7" i="7"/>
  <c r="S7" i="7"/>
  <c r="T6" i="7"/>
  <c r="S6" i="7"/>
  <c r="T9" i="6"/>
  <c r="S9" i="6"/>
  <c r="T6" i="6"/>
  <c r="T6" i="5"/>
  <c r="S6" i="5"/>
</calcChain>
</file>

<file path=xl/sharedStrings.xml><?xml version="1.0" encoding="utf-8"?>
<sst xmlns="http://schemas.openxmlformats.org/spreadsheetml/2006/main" count="687" uniqueCount="263">
  <si>
    <t>ФИО</t>
  </si>
  <si>
    <t>Сумма</t>
  </si>
  <si>
    <t>Тренер</t>
  </si>
  <si>
    <t>Очки</t>
  </si>
  <si>
    <t>Рек</t>
  </si>
  <si>
    <t>Город/Область</t>
  </si>
  <si>
    <t>Собственный 
вес</t>
  </si>
  <si>
    <t>Приседание</t>
  </si>
  <si>
    <t>Жим лёжа</t>
  </si>
  <si>
    <t>Становая тяга</t>
  </si>
  <si>
    <t>ВЕСОВАЯ КАТЕГОРИЯ   90</t>
  </si>
  <si>
    <t>Семенов Вячеслав</t>
  </si>
  <si>
    <t>Мастера 40-49 (12.09.1974)/48</t>
  </si>
  <si>
    <t>89,40</t>
  </si>
  <si>
    <t xml:space="preserve">Ульяновск/Ульяновская область </t>
  </si>
  <si>
    <t>207,5</t>
  </si>
  <si>
    <t>215,0</t>
  </si>
  <si>
    <t>222,5</t>
  </si>
  <si>
    <t>135,0</t>
  </si>
  <si>
    <t>142,5</t>
  </si>
  <si>
    <t>147,5</t>
  </si>
  <si>
    <t>210,0</t>
  </si>
  <si>
    <t>232,5</t>
  </si>
  <si>
    <t xml:space="preserve">Пономарев И. </t>
  </si>
  <si>
    <t xml:space="preserve">Абсолютный зачёт </t>
  </si>
  <si>
    <t xml:space="preserve">Мужчины </t>
  </si>
  <si>
    <t xml:space="preserve">ФИО </t>
  </si>
  <si>
    <t xml:space="preserve">Возрастная группа </t>
  </si>
  <si>
    <t xml:space="preserve">Wilks </t>
  </si>
  <si>
    <t>90</t>
  </si>
  <si>
    <t>1</t>
  </si>
  <si>
    <t>ВЕСОВАЯ КАТЕГОРИЯ   67.5</t>
  </si>
  <si>
    <t>Мигунова Мария</t>
  </si>
  <si>
    <t>Открытая (14.01.1997)/25</t>
  </si>
  <si>
    <t>67,50</t>
  </si>
  <si>
    <t>117,5</t>
  </si>
  <si>
    <t>120,0</t>
  </si>
  <si>
    <t>42,5</t>
  </si>
  <si>
    <t xml:space="preserve">Малиновский Д. </t>
  </si>
  <si>
    <t>ВЕСОВАЯ КАТЕГОРИЯ   75</t>
  </si>
  <si>
    <t>Гарифуллов Рафаэль</t>
  </si>
  <si>
    <t>Открытая (03.01.1995)/27</t>
  </si>
  <si>
    <t>69,90</t>
  </si>
  <si>
    <t xml:space="preserve">Димитровград/Ульяновская область </t>
  </si>
  <si>
    <t>180,0</t>
  </si>
  <si>
    <t>190,0</t>
  </si>
  <si>
    <t>140,0</t>
  </si>
  <si>
    <t>227,5</t>
  </si>
  <si>
    <t xml:space="preserve">Лагутин Е. </t>
  </si>
  <si>
    <t xml:space="preserve">Открытая </t>
  </si>
  <si>
    <t>75</t>
  </si>
  <si>
    <t>-</t>
  </si>
  <si>
    <t>Федосеев Степан</t>
  </si>
  <si>
    <t>Юноши 14-16 (09.08.2008)/14</t>
  </si>
  <si>
    <t>100,0</t>
  </si>
  <si>
    <t>110,0</t>
  </si>
  <si>
    <t>60,0</t>
  </si>
  <si>
    <t>65,0</t>
  </si>
  <si>
    <t>67,5</t>
  </si>
  <si>
    <t>130,0</t>
  </si>
  <si>
    <t xml:space="preserve">Степанов В. </t>
  </si>
  <si>
    <t>Захаров Александр</t>
  </si>
  <si>
    <t>Юноши 17-19 (06.04.2004)/18</t>
  </si>
  <si>
    <t>62,10</t>
  </si>
  <si>
    <t>107,5</t>
  </si>
  <si>
    <t>112,5</t>
  </si>
  <si>
    <t>62,5</t>
  </si>
  <si>
    <t>70,0</t>
  </si>
  <si>
    <t>95,0</t>
  </si>
  <si>
    <t>ВЕСОВАЯ КАТЕГОРИЯ   82.5</t>
  </si>
  <si>
    <t>Болобaн Арсений</t>
  </si>
  <si>
    <t>Юноши 14-16 (15.05.2010)/12</t>
  </si>
  <si>
    <t>81,00</t>
  </si>
  <si>
    <t>80,0</t>
  </si>
  <si>
    <t>90,0</t>
  </si>
  <si>
    <t>72,5</t>
  </si>
  <si>
    <t>105,0</t>
  </si>
  <si>
    <t>ВЕСОВАЯ КАТЕГОРИЯ   100</t>
  </si>
  <si>
    <t>Петровичев Андрей</t>
  </si>
  <si>
    <t>Мастера 40-49 (20.05.1974)/48</t>
  </si>
  <si>
    <t>99,20</t>
  </si>
  <si>
    <t>200,0</t>
  </si>
  <si>
    <t>205,0</t>
  </si>
  <si>
    <t>150,0</t>
  </si>
  <si>
    <t>152,5</t>
  </si>
  <si>
    <t>230,0</t>
  </si>
  <si>
    <t>245,0</t>
  </si>
  <si>
    <t xml:space="preserve">Юноши </t>
  </si>
  <si>
    <t xml:space="preserve">Юноши 14-16 </t>
  </si>
  <si>
    <t>67.5</t>
  </si>
  <si>
    <t xml:space="preserve">Юноши 17-19 </t>
  </si>
  <si>
    <t>Седов Сергей</t>
  </si>
  <si>
    <t>Мастера 40-49 (09.05.1974)/48</t>
  </si>
  <si>
    <t>75,00</t>
  </si>
  <si>
    <t>127,5</t>
  </si>
  <si>
    <t>137,5</t>
  </si>
  <si>
    <t>157,5</t>
  </si>
  <si>
    <t>165,0</t>
  </si>
  <si>
    <t>ВЕСОВАЯ КАТЕГОРИЯ   52</t>
  </si>
  <si>
    <t>Кирпичёв Александр</t>
  </si>
  <si>
    <t>Юноши 14-16 (02.10.2011)/11</t>
  </si>
  <si>
    <t>40,80</t>
  </si>
  <si>
    <t xml:space="preserve">Павловка/Ульяновская область </t>
  </si>
  <si>
    <t>25,0</t>
  </si>
  <si>
    <t>27,5</t>
  </si>
  <si>
    <t>30,0</t>
  </si>
  <si>
    <t>Абубякеров Айваз</t>
  </si>
  <si>
    <t>Юноши 14-16 (04.09.2011)/11</t>
  </si>
  <si>
    <t>47,40</t>
  </si>
  <si>
    <t>Климухин Александр</t>
  </si>
  <si>
    <t>Открытая (31.05.1995)/27</t>
  </si>
  <si>
    <t>82,10</t>
  </si>
  <si>
    <t xml:space="preserve">Пенза/Пензенская область </t>
  </si>
  <si>
    <t>175,0</t>
  </si>
  <si>
    <t>185,0</t>
  </si>
  <si>
    <t xml:space="preserve">Суслов Н. </t>
  </si>
  <si>
    <t xml:space="preserve">Результат </t>
  </si>
  <si>
    <t>52</t>
  </si>
  <si>
    <t>Результат</t>
  </si>
  <si>
    <t>2</t>
  </si>
  <si>
    <t>Чемаров Иван</t>
  </si>
  <si>
    <t>Юноши 14-16 (27.11.2011)/10</t>
  </si>
  <si>
    <t>31,70</t>
  </si>
  <si>
    <t>32,5</t>
  </si>
  <si>
    <t>35,0</t>
  </si>
  <si>
    <t>37,5</t>
  </si>
  <si>
    <t xml:space="preserve">Кирпичёв С. </t>
  </si>
  <si>
    <t>Чобанян Эдвин</t>
  </si>
  <si>
    <t>Юноши 14-16 (25.09.2011)/11</t>
  </si>
  <si>
    <t>41,70</t>
  </si>
  <si>
    <t>Чобанян Эрик</t>
  </si>
  <si>
    <t>Юноши 14-16 (28.05.2009)/13</t>
  </si>
  <si>
    <t>62,00</t>
  </si>
  <si>
    <t>40,0</t>
  </si>
  <si>
    <t>Жабров Кирилл</t>
  </si>
  <si>
    <t>Юноши 17-19 (13.06.2005)/17</t>
  </si>
  <si>
    <t>66,20</t>
  </si>
  <si>
    <t>75,0</t>
  </si>
  <si>
    <t>82,5</t>
  </si>
  <si>
    <t xml:space="preserve">Севастьянов А. </t>
  </si>
  <si>
    <t>Сабиржанов Марат</t>
  </si>
  <si>
    <t>Открытая (04.01.1988)/34</t>
  </si>
  <si>
    <t>67,20</t>
  </si>
  <si>
    <t>125,0</t>
  </si>
  <si>
    <t>Власов Александр</t>
  </si>
  <si>
    <t>Открытая (18.10.1998)/24</t>
  </si>
  <si>
    <t>73,60</t>
  </si>
  <si>
    <t>160,0</t>
  </si>
  <si>
    <t>162,5</t>
  </si>
  <si>
    <t>Львов Николай</t>
  </si>
  <si>
    <t>Открытая (10.08.1991)/31</t>
  </si>
  <si>
    <t>81,80</t>
  </si>
  <si>
    <t xml:space="preserve">Съемщиков И. </t>
  </si>
  <si>
    <t>Никифоров Владимир</t>
  </si>
  <si>
    <t>Мастера 40-49 (16.08.1975)/47</t>
  </si>
  <si>
    <t>75,40</t>
  </si>
  <si>
    <t>Ориничев Данила</t>
  </si>
  <si>
    <t>Юноши 14-16 (07.03.2006)/16</t>
  </si>
  <si>
    <t>89,20</t>
  </si>
  <si>
    <t>87,5</t>
  </si>
  <si>
    <t>Стульников Владимир</t>
  </si>
  <si>
    <t>Открытая (18.03.1989)/33</t>
  </si>
  <si>
    <t>88,10</t>
  </si>
  <si>
    <t>155,0</t>
  </si>
  <si>
    <t>167,5</t>
  </si>
  <si>
    <t xml:space="preserve">Бирюков Д. </t>
  </si>
  <si>
    <t>Яббаров Альберт</t>
  </si>
  <si>
    <t>Открытая (10.07.1999)/23</t>
  </si>
  <si>
    <t>85,40</t>
  </si>
  <si>
    <t>Филатов Алексей</t>
  </si>
  <si>
    <t>Юниоры (07.05.2002)/20</t>
  </si>
  <si>
    <t>98,40</t>
  </si>
  <si>
    <t>122,5</t>
  </si>
  <si>
    <t>132,5</t>
  </si>
  <si>
    <t>Стульников Иван</t>
  </si>
  <si>
    <t>91,60</t>
  </si>
  <si>
    <t>ВЕСОВАЯ КАТЕГОРИЯ   110</t>
  </si>
  <si>
    <t>Кабиров Руслан</t>
  </si>
  <si>
    <t>Открытая (27.07.1995)/27</t>
  </si>
  <si>
    <t>107,50</t>
  </si>
  <si>
    <t>195,0</t>
  </si>
  <si>
    <t>Бирюков Дмитрий</t>
  </si>
  <si>
    <t>Открытая (18.10.1991)/31</t>
  </si>
  <si>
    <t>170,0</t>
  </si>
  <si>
    <t>ВЕСОВАЯ КАТЕГОРИЯ   125</t>
  </si>
  <si>
    <t>Клят Виталий</t>
  </si>
  <si>
    <t>Открытая (23.04.1993)/29</t>
  </si>
  <si>
    <t>115,90</t>
  </si>
  <si>
    <t>177,5</t>
  </si>
  <si>
    <t>182,5</t>
  </si>
  <si>
    <t>Бутузов Сергей</t>
  </si>
  <si>
    <t>Мастера 40-49 (29.11.1981)/40</t>
  </si>
  <si>
    <t>111,70</t>
  </si>
  <si>
    <t xml:space="preserve">Инза/Ульяновская область </t>
  </si>
  <si>
    <t>110</t>
  </si>
  <si>
    <t>ВЕСОВАЯ КАТЕГОРИЯ   56</t>
  </si>
  <si>
    <t>Горожанина Ольга</t>
  </si>
  <si>
    <t>Открытая (05.11.1983)/38</t>
  </si>
  <si>
    <t>54,90</t>
  </si>
  <si>
    <t>55,0</t>
  </si>
  <si>
    <t>Репин Дмитрий</t>
  </si>
  <si>
    <t>Открытая (26.04.1987)/35</t>
  </si>
  <si>
    <t>107,20</t>
  </si>
  <si>
    <t>220,0</t>
  </si>
  <si>
    <t>45,0</t>
  </si>
  <si>
    <t>47,5</t>
  </si>
  <si>
    <t>50,0</t>
  </si>
  <si>
    <t>Попков Серафим</t>
  </si>
  <si>
    <t>Юноши 17-19 (28.12.2002)/19</t>
  </si>
  <si>
    <t>66,00</t>
  </si>
  <si>
    <t>155,5</t>
  </si>
  <si>
    <t>Глухов Андрей</t>
  </si>
  <si>
    <t>Мастера 40-49 (12.06.1982)/40</t>
  </si>
  <si>
    <t>82,50</t>
  </si>
  <si>
    <t>Пономарев Иван</t>
  </si>
  <si>
    <t>Открытая (30.06.1988)/34</t>
  </si>
  <si>
    <t>250,0</t>
  </si>
  <si>
    <t>Григорькин Сергей</t>
  </si>
  <si>
    <t>Открытая (02.06.1992)/30</t>
  </si>
  <si>
    <t>97,70</t>
  </si>
  <si>
    <t>270,0</t>
  </si>
  <si>
    <t>285,0</t>
  </si>
  <si>
    <t>Ткачун Елена</t>
  </si>
  <si>
    <t>Мастера 60-69 (10.05.1961)/61</t>
  </si>
  <si>
    <t>89,50</t>
  </si>
  <si>
    <t>145,0</t>
  </si>
  <si>
    <t>Горшков Даниил</t>
  </si>
  <si>
    <t>Юноши 14-16 (22.12.2006)/15</t>
  </si>
  <si>
    <t>64,20</t>
  </si>
  <si>
    <t xml:space="preserve">Горожанина О. </t>
  </si>
  <si>
    <t>Хабибуллин Динар</t>
  </si>
  <si>
    <t>Юноши 17-19 (28.06.2003)/19</t>
  </si>
  <si>
    <t>96,40</t>
  </si>
  <si>
    <t>ВЕСОВАЯ КАТЕГОРИЯ   60</t>
  </si>
  <si>
    <t>Сергеев Денис</t>
  </si>
  <si>
    <t>Открытая (17.12.2009)/12</t>
  </si>
  <si>
    <t>58,50</t>
  </si>
  <si>
    <t>57,5</t>
  </si>
  <si>
    <t>Всероссийский мастерский турнир «X-Power»
WRPF Силовое двоеборье без экипировки
Ульяновск/Ульяновская область, 29 октября 2022 года</t>
  </si>
  <si>
    <t>Всероссийский мастерский турнир «X-Power»
WRPF Становая тяга без экипировки ДК
Ульяновск/Ульяновская область, 29 октября 2022 года</t>
  </si>
  <si>
    <t>Всероссийский мастерский турнир «X-Power»
WRPF Становая тяга без экипировки
Ульяновск/Ульяновская область, 29 октября 2022 года</t>
  </si>
  <si>
    <t>Всероссийский мастерский турнир «X-Power»
WRPF Военный жим лежа с ДК
Ульяновск/Ульяновская область, 29 октября 2022 года</t>
  </si>
  <si>
    <t>Всероссийский мастерский турнир «X-Power»
WEPF Жим лежа в однопетельной софт экипировке ДК
Ульяновск/Ульяновская область, 29 октября 2022 года</t>
  </si>
  <si>
    <t>Всероссийский мастерский турнир «X-Power»
WRPF Жим лежа без экипировки ДК
Ульяновск/Ульяновская область, 29 октября 2022 года</t>
  </si>
  <si>
    <t>Всероссийский мастерский турнир «X-Power»
WRPF Жим лежа без экипировки
Ульяновск/Ульяновская область, 29 октября 2022 года</t>
  </si>
  <si>
    <t>Всероссийский мастерский турнир «X-Power»
WRPF Пауэрлифтинг без экипировки ДК
Ульяновск/Ульяновская область, 29 октября 2022 года</t>
  </si>
  <si>
    <t>Всероссийский мастерский турнир «X-Power»
WRPF Пауэрлифтинг без экипировки
Ульяновск/Ульяновская область, 29 октября 2022 года</t>
  </si>
  <si>
    <t>Всероссийский мастерский турнир «X-Power»
WRPF Пауэрлифтинг классический в бинтах ДК
Ульяновск/Ульяновская область, 29 октября 2022 года</t>
  </si>
  <si>
    <t>Всероссийский мастерский турнир «X-Power»
WRPF Пауэрлифтинг классический в бинтах
Ульяновск/Ульяновская область, 29 октября 2022 года</t>
  </si>
  <si>
    <t xml:space="preserve">Саранск/Республика Мордовия </t>
  </si>
  <si>
    <t xml:space="preserve">Йошкар-Ола/Республика Марий Эл </t>
  </si>
  <si>
    <t xml:space="preserve">Казань/Республика Татарстан </t>
  </si>
  <si>
    <t>Весовая категория</t>
  </si>
  <si>
    <t>Нижний Новгород/Нижегородская область</t>
  </si>
  <si>
    <t>№</t>
  </si>
  <si>
    <t xml:space="preserve">
Дата рождения/Возраст</t>
  </si>
  <si>
    <t>Возрастная группа</t>
  </si>
  <si>
    <t>M1</t>
  </si>
  <si>
    <t>T1</t>
  </si>
  <si>
    <t>T2</t>
  </si>
  <si>
    <t>O</t>
  </si>
  <si>
    <t>J</t>
  </si>
  <si>
    <t>M3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</si>
</sst>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0"/>
  </numFmts>
  <fonts count="9">
    <font>
      <sz val="10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b/>
      <sz val="24"/>
      <name val="Arial Cyr"/>
      <charset val="204"/>
    </font>
    <font>
      <sz val="12"/>
      <name val="Arial Cyr"/>
      <charset val="204"/>
    </font>
    <font>
      <i/>
      <sz val="12"/>
      <name val="Arial Cyr"/>
      <charset val="204"/>
    </font>
    <font>
      <sz val="14"/>
      <name val="Arial Cyr"/>
      <charset val="204"/>
    </font>
    <font>
      <i/>
      <sz val="11"/>
      <name val="Arial Cyr"/>
      <charset val="204"/>
    </font>
    <font>
      <b/>
      <strike/>
      <sz val="10"/>
      <color theme="5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D7E4BE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49" fontId="2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49" fontId="0" fillId="0" borderId="11" xfId="0" applyNumberFormat="1" applyFont="1" applyFill="1" applyBorder="1" applyAlignment="1">
      <alignment horizontal="center" vertical="center"/>
    </xf>
    <xf numFmtId="0" fontId="0" fillId="0" borderId="11" xfId="0" applyNumberFormat="1" applyFont="1" applyFill="1" applyBorder="1" applyAlignment="1">
      <alignment horizontal="center" vertical="center"/>
    </xf>
    <xf numFmtId="0" fontId="1" fillId="0" borderId="11" xfId="0" applyNumberFormat="1" applyFont="1" applyFill="1" applyBorder="1" applyAlignment="1">
      <alignment horizontal="center" vertical="center"/>
    </xf>
    <xf numFmtId="0" fontId="0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49" fontId="7" fillId="0" borderId="0" xfId="0" applyNumberFormat="1" applyFont="1" applyFill="1" applyBorder="1" applyAlignment="1">
      <alignment horizontal="left" vertical="center" indent="1"/>
    </xf>
    <xf numFmtId="49" fontId="7" fillId="0" borderId="0" xfId="0" applyNumberFormat="1" applyFont="1" applyFill="1" applyBorder="1" applyAlignment="1">
      <alignment horizontal="center" vertical="center"/>
    </xf>
    <xf numFmtId="49" fontId="2" fillId="0" borderId="11" xfId="0" applyNumberFormat="1" applyFont="1" applyFill="1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/>
    </xf>
    <xf numFmtId="165" fontId="1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164" fontId="1" fillId="0" borderId="0" xfId="0" applyNumberFormat="1" applyFont="1" applyFill="1" applyBorder="1" applyAlignment="1">
      <alignment horizontal="center" vertical="center"/>
    </xf>
    <xf numFmtId="49" fontId="1" fillId="2" borderId="11" xfId="0" applyNumberFormat="1" applyFont="1" applyFill="1" applyBorder="1" applyAlignment="1">
      <alignment horizontal="center" vertical="center"/>
    </xf>
    <xf numFmtId="49" fontId="1" fillId="0" borderId="11" xfId="0" applyNumberFormat="1" applyFont="1" applyFill="1" applyBorder="1" applyAlignment="1">
      <alignment horizontal="center" vertical="center"/>
    </xf>
    <xf numFmtId="49" fontId="8" fillId="0" borderId="11" xfId="0" applyNumberFormat="1" applyFont="1" applyFill="1" applyBorder="1" applyAlignment="1">
      <alignment horizontal="center" vertical="center"/>
    </xf>
    <xf numFmtId="49" fontId="0" fillId="0" borderId="16" xfId="0" applyNumberFormat="1" applyFont="1" applyFill="1" applyBorder="1" applyAlignment="1">
      <alignment horizontal="center" vertical="center"/>
    </xf>
    <xf numFmtId="0" fontId="0" fillId="0" borderId="16" xfId="0" applyNumberFormat="1" applyFont="1" applyFill="1" applyBorder="1" applyAlignment="1">
      <alignment horizontal="center" vertical="center"/>
    </xf>
    <xf numFmtId="0" fontId="1" fillId="0" borderId="16" xfId="0" applyNumberFormat="1" applyFont="1" applyFill="1" applyBorder="1" applyAlignment="1">
      <alignment horizontal="center" vertical="center"/>
    </xf>
    <xf numFmtId="49" fontId="0" fillId="0" borderId="8" xfId="0" applyNumberFormat="1" applyFont="1" applyFill="1" applyBorder="1" applyAlignment="1">
      <alignment horizontal="center" vertical="center"/>
    </xf>
    <xf numFmtId="0" fontId="0" fillId="0" borderId="8" xfId="0" applyNumberFormat="1" applyFont="1" applyFill="1" applyBorder="1" applyAlignment="1">
      <alignment horizontal="center" vertical="center"/>
    </xf>
    <xf numFmtId="0" fontId="1" fillId="0" borderId="8" xfId="0" applyNumberFormat="1" applyFont="1" applyFill="1" applyBorder="1" applyAlignment="1">
      <alignment horizontal="center" vertical="center"/>
    </xf>
    <xf numFmtId="49" fontId="1" fillId="2" borderId="16" xfId="0" applyNumberFormat="1" applyFont="1" applyFill="1" applyBorder="1" applyAlignment="1">
      <alignment horizontal="center" vertical="center"/>
    </xf>
    <xf numFmtId="49" fontId="8" fillId="0" borderId="16" xfId="0" applyNumberFormat="1" applyFont="1" applyFill="1" applyBorder="1" applyAlignment="1">
      <alignment horizontal="center" vertical="center"/>
    </xf>
    <xf numFmtId="49" fontId="1" fillId="0" borderId="16" xfId="0" applyNumberFormat="1" applyFont="1" applyFill="1" applyBorder="1" applyAlignment="1">
      <alignment horizontal="center" vertical="center"/>
    </xf>
    <xf numFmtId="49" fontId="1" fillId="2" borderId="8" xfId="0" applyNumberFormat="1" applyFont="1" applyFill="1" applyBorder="1" applyAlignment="1">
      <alignment horizontal="center" vertical="center"/>
    </xf>
    <xf numFmtId="49" fontId="8" fillId="0" borderId="8" xfId="0" applyNumberFormat="1" applyFont="1" applyFill="1" applyBorder="1" applyAlignment="1">
      <alignment horizontal="center" vertical="center"/>
    </xf>
    <xf numFmtId="49" fontId="1" fillId="0" borderId="8" xfId="0" applyNumberFormat="1" applyFont="1" applyFill="1" applyBorder="1" applyAlignment="1">
      <alignment horizontal="center" vertical="center"/>
    </xf>
    <xf numFmtId="49" fontId="0" fillId="0" borderId="17" xfId="0" applyNumberFormat="1" applyFont="1" applyFill="1" applyBorder="1" applyAlignment="1">
      <alignment horizontal="center" vertical="center"/>
    </xf>
    <xf numFmtId="0" fontId="0" fillId="0" borderId="17" xfId="0" applyNumberFormat="1" applyFont="1" applyFill="1" applyBorder="1" applyAlignment="1">
      <alignment horizontal="center" vertical="center"/>
    </xf>
    <xf numFmtId="0" fontId="1" fillId="0" borderId="17" xfId="0" applyNumberFormat="1" applyFont="1" applyFill="1" applyBorder="1" applyAlignment="1">
      <alignment horizontal="center" vertical="center"/>
    </xf>
    <xf numFmtId="49" fontId="1" fillId="0" borderId="17" xfId="0" applyNumberFormat="1" applyFont="1" applyFill="1" applyBorder="1" applyAlignment="1">
      <alignment horizontal="center" vertical="center"/>
    </xf>
    <xf numFmtId="49" fontId="1" fillId="2" borderId="17" xfId="0" applyNumberFormat="1" applyFont="1" applyFill="1" applyBorder="1" applyAlignment="1">
      <alignment horizontal="center" vertical="center"/>
    </xf>
    <xf numFmtId="49" fontId="8" fillId="0" borderId="17" xfId="0" applyNumberFormat="1" applyFont="1" applyFill="1" applyBorder="1" applyAlignment="1">
      <alignment horizontal="center" vertical="center"/>
    </xf>
    <xf numFmtId="164" fontId="1" fillId="0" borderId="11" xfId="0" applyNumberFormat="1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 wrapText="1"/>
    </xf>
    <xf numFmtId="49" fontId="3" fillId="0" borderId="12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49" fontId="3" fillId="0" borderId="13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8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5" fillId="0" borderId="10" xfId="0" applyNumberFormat="1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49" fontId="2" fillId="0" borderId="14" xfId="0" applyNumberFormat="1" applyFont="1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164" fontId="2" fillId="0" borderId="8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U6"/>
  <sheetViews>
    <sheetView workbookViewId="0">
      <selection sqref="A1:U2"/>
    </sheetView>
  </sheetViews>
  <sheetFormatPr baseColWidth="10" defaultColWidth="9.1640625" defaultRowHeight="13"/>
  <cols>
    <col min="1" max="1" width="7.5" style="5" bestFit="1" customWidth="1"/>
    <col min="2" max="2" width="17.6640625" style="5" customWidth="1"/>
    <col min="3" max="3" width="27.5" style="5" bestFit="1" customWidth="1"/>
    <col min="4" max="4" width="21.5" style="5" bestFit="1" customWidth="1"/>
    <col min="5" max="5" width="10.5" style="10" bestFit="1" customWidth="1"/>
    <col min="6" max="6" width="30.1640625" style="5" bestFit="1" customWidth="1"/>
    <col min="7" max="9" width="5.5" style="19" customWidth="1"/>
    <col min="10" max="10" width="4.83203125" style="19" customWidth="1"/>
    <col min="11" max="11" width="4.5" style="19" customWidth="1"/>
    <col min="12" max="13" width="5.5" style="19" customWidth="1"/>
    <col min="14" max="14" width="4.83203125" style="19" customWidth="1"/>
    <col min="15" max="17" width="5.5" style="19" customWidth="1"/>
    <col min="18" max="18" width="4.83203125" style="19" customWidth="1"/>
    <col min="19" max="19" width="7.83203125" style="6" bestFit="1" customWidth="1"/>
    <col min="20" max="20" width="8.5" style="6" bestFit="1" customWidth="1"/>
    <col min="21" max="21" width="17" style="5" customWidth="1"/>
    <col min="22" max="16384" width="9.1640625" style="3"/>
  </cols>
  <sheetData>
    <row r="1" spans="1:21" s="2" customFormat="1" ht="29" customHeight="1">
      <c r="A1" s="43" t="s">
        <v>245</v>
      </c>
      <c r="B1" s="44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6"/>
    </row>
    <row r="2" spans="1:21" s="2" customFormat="1" ht="62" customHeight="1" thickBot="1">
      <c r="A2" s="47"/>
      <c r="B2" s="48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50"/>
    </row>
    <row r="3" spans="1:21" s="1" customFormat="1" ht="12.75" customHeight="1">
      <c r="A3" s="51" t="s">
        <v>254</v>
      </c>
      <c r="B3" s="62" t="s">
        <v>0</v>
      </c>
      <c r="C3" s="53" t="s">
        <v>255</v>
      </c>
      <c r="D3" s="53" t="s">
        <v>6</v>
      </c>
      <c r="E3" s="55" t="s">
        <v>256</v>
      </c>
      <c r="F3" s="57" t="s">
        <v>5</v>
      </c>
      <c r="G3" s="57" t="s">
        <v>7</v>
      </c>
      <c r="H3" s="57"/>
      <c r="I3" s="57"/>
      <c r="J3" s="57"/>
      <c r="K3" s="57" t="s">
        <v>8</v>
      </c>
      <c r="L3" s="57"/>
      <c r="M3" s="57"/>
      <c r="N3" s="57"/>
      <c r="O3" s="57" t="s">
        <v>9</v>
      </c>
      <c r="P3" s="57"/>
      <c r="Q3" s="57"/>
      <c r="R3" s="57"/>
      <c r="S3" s="55" t="s">
        <v>1</v>
      </c>
      <c r="T3" s="55" t="s">
        <v>3</v>
      </c>
      <c r="U3" s="58" t="s">
        <v>2</v>
      </c>
    </row>
    <row r="4" spans="1:21" s="1" customFormat="1" ht="21" customHeight="1" thickBot="1">
      <c r="A4" s="52"/>
      <c r="B4" s="63"/>
      <c r="C4" s="54"/>
      <c r="D4" s="54"/>
      <c r="E4" s="56"/>
      <c r="F4" s="54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">
        <v>1</v>
      </c>
      <c r="P4" s="4">
        <v>2</v>
      </c>
      <c r="Q4" s="4">
        <v>3</v>
      </c>
      <c r="R4" s="4" t="s">
        <v>4</v>
      </c>
      <c r="S4" s="56"/>
      <c r="T4" s="56"/>
      <c r="U4" s="59"/>
    </row>
    <row r="5" spans="1:21" ht="16">
      <c r="A5" s="60" t="s">
        <v>39</v>
      </c>
      <c r="B5" s="60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</row>
    <row r="6" spans="1:21">
      <c r="A6" s="22" t="s">
        <v>30</v>
      </c>
      <c r="B6" s="7" t="s">
        <v>91</v>
      </c>
      <c r="C6" s="7" t="s">
        <v>92</v>
      </c>
      <c r="D6" s="7" t="s">
        <v>93</v>
      </c>
      <c r="E6" s="8" t="s">
        <v>257</v>
      </c>
      <c r="F6" s="7" t="s">
        <v>14</v>
      </c>
      <c r="G6" s="21" t="s">
        <v>94</v>
      </c>
      <c r="H6" s="21" t="s">
        <v>95</v>
      </c>
      <c r="I6" s="23" t="s">
        <v>19</v>
      </c>
      <c r="J6" s="22"/>
      <c r="K6" s="21" t="s">
        <v>68</v>
      </c>
      <c r="L6" s="23" t="s">
        <v>54</v>
      </c>
      <c r="M6" s="21" t="s">
        <v>54</v>
      </c>
      <c r="N6" s="22"/>
      <c r="O6" s="21" t="s">
        <v>83</v>
      </c>
      <c r="P6" s="21" t="s">
        <v>96</v>
      </c>
      <c r="Q6" s="21" t="s">
        <v>97</v>
      </c>
      <c r="R6" s="22"/>
      <c r="S6" s="9" t="str">
        <f>"402,5"</f>
        <v>402,5</v>
      </c>
      <c r="T6" s="9" t="str">
        <f>"319,5191"</f>
        <v>319,5191</v>
      </c>
      <c r="U6" s="7" t="s">
        <v>23</v>
      </c>
    </row>
  </sheetData>
  <mergeCells count="14">
    <mergeCell ref="A5:R5"/>
    <mergeCell ref="B3:B4"/>
    <mergeCell ref="A1:U2"/>
    <mergeCell ref="A3:A4"/>
    <mergeCell ref="C3:C4"/>
    <mergeCell ref="D3:D4"/>
    <mergeCell ref="E3:E4"/>
    <mergeCell ref="F3:F4"/>
    <mergeCell ref="G3:J3"/>
    <mergeCell ref="K3:N3"/>
    <mergeCell ref="O3:R3"/>
    <mergeCell ref="S3:S4"/>
    <mergeCell ref="T3:T4"/>
    <mergeCell ref="U3:U4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M18"/>
  <sheetViews>
    <sheetView workbookViewId="0">
      <selection activeCell="E19" sqref="E19"/>
    </sheetView>
  </sheetViews>
  <sheetFormatPr baseColWidth="10" defaultColWidth="9.1640625" defaultRowHeight="13"/>
  <cols>
    <col min="1" max="1" width="7.5" style="5" bestFit="1" customWidth="1"/>
    <col min="2" max="2" width="20.5" style="5" customWidth="1"/>
    <col min="3" max="3" width="27.5" style="5" bestFit="1" customWidth="1"/>
    <col min="4" max="4" width="21.5" style="5" bestFit="1" customWidth="1"/>
    <col min="5" max="5" width="10.5" style="10" bestFit="1" customWidth="1"/>
    <col min="6" max="6" width="30.1640625" style="5" bestFit="1" customWidth="1"/>
    <col min="7" max="9" width="5.5" style="19" customWidth="1"/>
    <col min="10" max="10" width="4.83203125" style="19" customWidth="1"/>
    <col min="11" max="11" width="10.5" style="6" bestFit="1" customWidth="1"/>
    <col min="12" max="12" width="8.6640625" style="6" bestFit="1" customWidth="1"/>
    <col min="13" max="13" width="20.6640625" style="5" customWidth="1"/>
    <col min="14" max="16384" width="9.1640625" style="3"/>
  </cols>
  <sheetData>
    <row r="1" spans="1:13" s="2" customFormat="1" ht="29" customHeight="1">
      <c r="A1" s="43" t="s">
        <v>239</v>
      </c>
      <c r="B1" s="44"/>
      <c r="C1" s="45"/>
      <c r="D1" s="45"/>
      <c r="E1" s="45"/>
      <c r="F1" s="45"/>
      <c r="G1" s="45"/>
      <c r="H1" s="45"/>
      <c r="I1" s="45"/>
      <c r="J1" s="45"/>
      <c r="K1" s="45"/>
      <c r="L1" s="45"/>
      <c r="M1" s="46"/>
    </row>
    <row r="2" spans="1:13" s="2" customFormat="1" ht="62" customHeight="1" thickBot="1">
      <c r="A2" s="47"/>
      <c r="B2" s="48"/>
      <c r="C2" s="49"/>
      <c r="D2" s="49"/>
      <c r="E2" s="49"/>
      <c r="F2" s="49"/>
      <c r="G2" s="49"/>
      <c r="H2" s="49"/>
      <c r="I2" s="49"/>
      <c r="J2" s="49"/>
      <c r="K2" s="49"/>
      <c r="L2" s="49"/>
      <c r="M2" s="50"/>
    </row>
    <row r="3" spans="1:13" s="1" customFormat="1" ht="12.75" customHeight="1">
      <c r="A3" s="51" t="s">
        <v>254</v>
      </c>
      <c r="B3" s="62" t="s">
        <v>0</v>
      </c>
      <c r="C3" s="53" t="s">
        <v>255</v>
      </c>
      <c r="D3" s="53" t="s">
        <v>6</v>
      </c>
      <c r="E3" s="55" t="s">
        <v>256</v>
      </c>
      <c r="F3" s="57" t="s">
        <v>5</v>
      </c>
      <c r="G3" s="57" t="s">
        <v>9</v>
      </c>
      <c r="H3" s="57"/>
      <c r="I3" s="57"/>
      <c r="J3" s="57"/>
      <c r="K3" s="55" t="s">
        <v>118</v>
      </c>
      <c r="L3" s="55" t="s">
        <v>3</v>
      </c>
      <c r="M3" s="58" t="s">
        <v>2</v>
      </c>
    </row>
    <row r="4" spans="1:13" s="1" customFormat="1" ht="21" customHeight="1" thickBot="1">
      <c r="A4" s="52"/>
      <c r="B4" s="63"/>
      <c r="C4" s="54"/>
      <c r="D4" s="54"/>
      <c r="E4" s="56"/>
      <c r="F4" s="54"/>
      <c r="G4" s="4">
        <v>1</v>
      </c>
      <c r="H4" s="4">
        <v>2</v>
      </c>
      <c r="I4" s="4">
        <v>3</v>
      </c>
      <c r="J4" s="4" t="s">
        <v>4</v>
      </c>
      <c r="K4" s="56"/>
      <c r="L4" s="56"/>
      <c r="M4" s="59"/>
    </row>
    <row r="5" spans="1:13" ht="16">
      <c r="A5" s="60" t="s">
        <v>195</v>
      </c>
      <c r="B5" s="60"/>
      <c r="C5" s="61"/>
      <c r="D5" s="61"/>
      <c r="E5" s="61"/>
      <c r="F5" s="61"/>
      <c r="G5" s="61"/>
      <c r="H5" s="61"/>
      <c r="I5" s="61"/>
      <c r="J5" s="61"/>
    </row>
    <row r="6" spans="1:13">
      <c r="A6" s="22" t="s">
        <v>30</v>
      </c>
      <c r="B6" s="7" t="s">
        <v>196</v>
      </c>
      <c r="C6" s="7" t="s">
        <v>197</v>
      </c>
      <c r="D6" s="7" t="s">
        <v>198</v>
      </c>
      <c r="E6" s="8" t="s">
        <v>260</v>
      </c>
      <c r="F6" s="7" t="s">
        <v>14</v>
      </c>
      <c r="G6" s="21" t="s">
        <v>73</v>
      </c>
      <c r="H6" s="21" t="s">
        <v>74</v>
      </c>
      <c r="I6" s="21" t="s">
        <v>54</v>
      </c>
      <c r="J6" s="22"/>
      <c r="K6" s="9" t="str">
        <f>"100,0"</f>
        <v>100,0</v>
      </c>
      <c r="L6" s="9" t="str">
        <f>"119,5000"</f>
        <v>119,5000</v>
      </c>
      <c r="M6" s="7"/>
    </row>
    <row r="8" spans="1:13" ht="16">
      <c r="A8" s="64" t="s">
        <v>10</v>
      </c>
      <c r="B8" s="64"/>
      <c r="C8" s="65"/>
      <c r="D8" s="65"/>
      <c r="E8" s="65"/>
      <c r="F8" s="65"/>
      <c r="G8" s="65"/>
      <c r="H8" s="65"/>
      <c r="I8" s="65"/>
      <c r="J8" s="65"/>
    </row>
    <row r="9" spans="1:13">
      <c r="A9" s="22" t="s">
        <v>30</v>
      </c>
      <c r="B9" s="7" t="s">
        <v>222</v>
      </c>
      <c r="C9" s="7" t="s">
        <v>223</v>
      </c>
      <c r="D9" s="7" t="s">
        <v>224</v>
      </c>
      <c r="E9" s="8" t="s">
        <v>262</v>
      </c>
      <c r="F9" s="7" t="s">
        <v>14</v>
      </c>
      <c r="G9" s="21" t="s">
        <v>59</v>
      </c>
      <c r="H9" s="21" t="s">
        <v>46</v>
      </c>
      <c r="I9" s="23" t="s">
        <v>225</v>
      </c>
      <c r="J9" s="22"/>
      <c r="K9" s="9" t="str">
        <f>"140,0"</f>
        <v>140,0</v>
      </c>
      <c r="L9" s="9" t="str">
        <f>"170,9681"</f>
        <v>170,9681</v>
      </c>
      <c r="M9" s="7" t="s">
        <v>152</v>
      </c>
    </row>
    <row r="11" spans="1:13" ht="16">
      <c r="A11" s="64" t="s">
        <v>31</v>
      </c>
      <c r="B11" s="64"/>
      <c r="C11" s="65"/>
      <c r="D11" s="65"/>
      <c r="E11" s="65"/>
      <c r="F11" s="65"/>
      <c r="G11" s="65"/>
      <c r="H11" s="65"/>
      <c r="I11" s="65"/>
      <c r="J11" s="65"/>
    </row>
    <row r="12" spans="1:13">
      <c r="A12" s="22" t="s">
        <v>30</v>
      </c>
      <c r="B12" s="7" t="s">
        <v>226</v>
      </c>
      <c r="C12" s="7" t="s">
        <v>227</v>
      </c>
      <c r="D12" s="7" t="s">
        <v>228</v>
      </c>
      <c r="E12" s="8" t="s">
        <v>258</v>
      </c>
      <c r="F12" s="7" t="s">
        <v>14</v>
      </c>
      <c r="G12" s="21" t="s">
        <v>59</v>
      </c>
      <c r="H12" s="21" t="s">
        <v>46</v>
      </c>
      <c r="I12" s="21" t="s">
        <v>83</v>
      </c>
      <c r="J12" s="22"/>
      <c r="K12" s="9" t="str">
        <f>"150,0"</f>
        <v>150,0</v>
      </c>
      <c r="L12" s="9" t="str">
        <f>"120,5250"</f>
        <v>120,5250</v>
      </c>
      <c r="M12" s="7" t="s">
        <v>229</v>
      </c>
    </row>
    <row r="14" spans="1:13" ht="16">
      <c r="A14" s="64" t="s">
        <v>39</v>
      </c>
      <c r="B14" s="64"/>
      <c r="C14" s="65"/>
      <c r="D14" s="65"/>
      <c r="E14" s="65"/>
      <c r="F14" s="65"/>
      <c r="G14" s="65"/>
      <c r="H14" s="65"/>
      <c r="I14" s="65"/>
      <c r="J14" s="65"/>
    </row>
    <row r="15" spans="1:13">
      <c r="A15" s="22" t="s">
        <v>30</v>
      </c>
      <c r="B15" s="7" t="s">
        <v>91</v>
      </c>
      <c r="C15" s="7" t="s">
        <v>92</v>
      </c>
      <c r="D15" s="7" t="s">
        <v>93</v>
      </c>
      <c r="E15" s="8" t="s">
        <v>257</v>
      </c>
      <c r="F15" s="7" t="s">
        <v>14</v>
      </c>
      <c r="G15" s="21" t="s">
        <v>83</v>
      </c>
      <c r="H15" s="21" t="s">
        <v>96</v>
      </c>
      <c r="I15" s="21" t="s">
        <v>97</v>
      </c>
      <c r="J15" s="22"/>
      <c r="K15" s="9" t="str">
        <f>"165,0"</f>
        <v>165,0</v>
      </c>
      <c r="L15" s="9" t="str">
        <f>"130,9830"</f>
        <v>130,9830</v>
      </c>
      <c r="M15" s="7" t="s">
        <v>23</v>
      </c>
    </row>
    <row r="17" spans="1:13" ht="16">
      <c r="A17" s="64" t="s">
        <v>77</v>
      </c>
      <c r="B17" s="64"/>
      <c r="C17" s="65"/>
      <c r="D17" s="65"/>
      <c r="E17" s="65"/>
      <c r="F17" s="65"/>
      <c r="G17" s="65"/>
      <c r="H17" s="65"/>
      <c r="I17" s="65"/>
      <c r="J17" s="65"/>
    </row>
    <row r="18" spans="1:13">
      <c r="A18" s="22" t="s">
        <v>30</v>
      </c>
      <c r="B18" s="7" t="s">
        <v>230</v>
      </c>
      <c r="C18" s="7" t="s">
        <v>231</v>
      </c>
      <c r="D18" s="7" t="s">
        <v>232</v>
      </c>
      <c r="E18" s="8" t="s">
        <v>259</v>
      </c>
      <c r="F18" s="7" t="s">
        <v>14</v>
      </c>
      <c r="G18" s="21" t="s">
        <v>183</v>
      </c>
      <c r="H18" s="21" t="s">
        <v>114</v>
      </c>
      <c r="I18" s="21" t="s">
        <v>81</v>
      </c>
      <c r="J18" s="22"/>
      <c r="K18" s="9" t="str">
        <f>"200,0"</f>
        <v>200,0</v>
      </c>
      <c r="L18" s="9" t="str">
        <f>"123,6000"</f>
        <v>123,6000</v>
      </c>
      <c r="M18" s="7" t="s">
        <v>229</v>
      </c>
    </row>
  </sheetData>
  <mergeCells count="16">
    <mergeCell ref="A8:J8"/>
    <mergeCell ref="A11:J11"/>
    <mergeCell ref="A14:J14"/>
    <mergeCell ref="A17:J17"/>
    <mergeCell ref="B3:B4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M12"/>
  <sheetViews>
    <sheetView tabSelected="1" workbookViewId="0">
      <selection sqref="A1:M2"/>
    </sheetView>
  </sheetViews>
  <sheetFormatPr baseColWidth="10" defaultColWidth="9.1640625" defaultRowHeight="13"/>
  <cols>
    <col min="1" max="1" width="7.5" style="5" bestFit="1" customWidth="1"/>
    <col min="2" max="2" width="17.6640625" style="5" bestFit="1" customWidth="1"/>
    <col min="3" max="3" width="27.5" style="5" bestFit="1" customWidth="1"/>
    <col min="4" max="4" width="21.5" style="5" bestFit="1" customWidth="1"/>
    <col min="5" max="5" width="10.5" style="10" bestFit="1" customWidth="1"/>
    <col min="6" max="6" width="30.1640625" style="5" bestFit="1" customWidth="1"/>
    <col min="7" max="9" width="5.5" style="19" customWidth="1"/>
    <col min="10" max="10" width="4.83203125" style="19" customWidth="1"/>
    <col min="11" max="11" width="10.5" style="6" bestFit="1" customWidth="1"/>
    <col min="12" max="12" width="8.6640625" style="6" bestFit="1" customWidth="1"/>
    <col min="13" max="13" width="17" style="5" customWidth="1"/>
    <col min="14" max="16384" width="9.1640625" style="3"/>
  </cols>
  <sheetData>
    <row r="1" spans="1:13" s="2" customFormat="1" ht="29" customHeight="1">
      <c r="A1" s="43" t="s">
        <v>240</v>
      </c>
      <c r="B1" s="44"/>
      <c r="C1" s="45"/>
      <c r="D1" s="45"/>
      <c r="E1" s="45"/>
      <c r="F1" s="45"/>
      <c r="G1" s="45"/>
      <c r="H1" s="45"/>
      <c r="I1" s="45"/>
      <c r="J1" s="45"/>
      <c r="K1" s="45"/>
      <c r="L1" s="45"/>
      <c r="M1" s="46"/>
    </row>
    <row r="2" spans="1:13" s="2" customFormat="1" ht="62" customHeight="1" thickBot="1">
      <c r="A2" s="47"/>
      <c r="B2" s="48"/>
      <c r="C2" s="49"/>
      <c r="D2" s="49"/>
      <c r="E2" s="49"/>
      <c r="F2" s="49"/>
      <c r="G2" s="49"/>
      <c r="H2" s="49"/>
      <c r="I2" s="49"/>
      <c r="J2" s="49"/>
      <c r="K2" s="49"/>
      <c r="L2" s="49"/>
      <c r="M2" s="50"/>
    </row>
    <row r="3" spans="1:13" s="1" customFormat="1" ht="12.75" customHeight="1">
      <c r="A3" s="51" t="s">
        <v>254</v>
      </c>
      <c r="B3" s="62" t="s">
        <v>0</v>
      </c>
      <c r="C3" s="53" t="s">
        <v>255</v>
      </c>
      <c r="D3" s="53" t="s">
        <v>6</v>
      </c>
      <c r="E3" s="55" t="s">
        <v>256</v>
      </c>
      <c r="F3" s="57" t="s">
        <v>5</v>
      </c>
      <c r="G3" s="57" t="s">
        <v>9</v>
      </c>
      <c r="H3" s="57"/>
      <c r="I3" s="57"/>
      <c r="J3" s="57"/>
      <c r="K3" s="55" t="s">
        <v>118</v>
      </c>
      <c r="L3" s="55" t="s">
        <v>3</v>
      </c>
      <c r="M3" s="58" t="s">
        <v>2</v>
      </c>
    </row>
    <row r="4" spans="1:13" s="1" customFormat="1" ht="21" customHeight="1" thickBot="1">
      <c r="A4" s="52"/>
      <c r="B4" s="63"/>
      <c r="C4" s="54"/>
      <c r="D4" s="54"/>
      <c r="E4" s="56"/>
      <c r="F4" s="54"/>
      <c r="G4" s="4">
        <v>1</v>
      </c>
      <c r="H4" s="4">
        <v>2</v>
      </c>
      <c r="I4" s="4">
        <v>3</v>
      </c>
      <c r="J4" s="4" t="s">
        <v>4</v>
      </c>
      <c r="K4" s="56"/>
      <c r="L4" s="56"/>
      <c r="M4" s="59"/>
    </row>
    <row r="5" spans="1:13" ht="16">
      <c r="A5" s="60" t="s">
        <v>31</v>
      </c>
      <c r="B5" s="60"/>
      <c r="C5" s="61"/>
      <c r="D5" s="61"/>
      <c r="E5" s="61"/>
      <c r="F5" s="61"/>
      <c r="G5" s="61"/>
      <c r="H5" s="61"/>
      <c r="I5" s="61"/>
      <c r="J5" s="61"/>
    </row>
    <row r="6" spans="1:13">
      <c r="A6" s="22" t="s">
        <v>30</v>
      </c>
      <c r="B6" s="7" t="s">
        <v>214</v>
      </c>
      <c r="C6" s="7" t="s">
        <v>215</v>
      </c>
      <c r="D6" s="7" t="s">
        <v>34</v>
      </c>
      <c r="E6" s="8" t="s">
        <v>260</v>
      </c>
      <c r="F6" s="7" t="s">
        <v>14</v>
      </c>
      <c r="G6" s="21" t="s">
        <v>21</v>
      </c>
      <c r="H6" s="21" t="s">
        <v>85</v>
      </c>
      <c r="I6" s="21" t="s">
        <v>216</v>
      </c>
      <c r="J6" s="22"/>
      <c r="K6" s="9" t="str">
        <f>"250,0"</f>
        <v>250,0</v>
      </c>
      <c r="L6" s="9" t="str">
        <f>"192,7500"</f>
        <v>192,7500</v>
      </c>
      <c r="M6" s="7"/>
    </row>
    <row r="8" spans="1:13" ht="16">
      <c r="A8" s="64" t="s">
        <v>10</v>
      </c>
      <c r="B8" s="64"/>
      <c r="C8" s="65"/>
      <c r="D8" s="65"/>
      <c r="E8" s="65"/>
      <c r="F8" s="65"/>
      <c r="G8" s="65"/>
      <c r="H8" s="65"/>
      <c r="I8" s="65"/>
      <c r="J8" s="65"/>
    </row>
    <row r="9" spans="1:13">
      <c r="A9" s="22" t="s">
        <v>30</v>
      </c>
      <c r="B9" s="7" t="s">
        <v>11</v>
      </c>
      <c r="C9" s="7" t="s">
        <v>12</v>
      </c>
      <c r="D9" s="7" t="s">
        <v>13</v>
      </c>
      <c r="E9" s="8" t="s">
        <v>257</v>
      </c>
      <c r="F9" s="7" t="s">
        <v>14</v>
      </c>
      <c r="G9" s="21" t="s">
        <v>21</v>
      </c>
      <c r="H9" s="21" t="s">
        <v>17</v>
      </c>
      <c r="I9" s="21" t="s">
        <v>22</v>
      </c>
      <c r="J9" s="22"/>
      <c r="K9" s="9" t="str">
        <f>"232,5"</f>
        <v>232,5</v>
      </c>
      <c r="L9" s="9" t="str">
        <f>"165,9186"</f>
        <v>165,9186</v>
      </c>
      <c r="M9" s="7" t="s">
        <v>23</v>
      </c>
    </row>
    <row r="11" spans="1:13" ht="16">
      <c r="A11" s="64" t="s">
        <v>77</v>
      </c>
      <c r="B11" s="64"/>
      <c r="C11" s="65"/>
      <c r="D11" s="65"/>
      <c r="E11" s="65"/>
      <c r="F11" s="65"/>
      <c r="G11" s="65"/>
      <c r="H11" s="65"/>
      <c r="I11" s="65"/>
      <c r="J11" s="65"/>
    </row>
    <row r="12" spans="1:13">
      <c r="A12" s="22" t="s">
        <v>30</v>
      </c>
      <c r="B12" s="7" t="s">
        <v>217</v>
      </c>
      <c r="C12" s="7" t="s">
        <v>218</v>
      </c>
      <c r="D12" s="7" t="s">
        <v>219</v>
      </c>
      <c r="E12" s="8" t="s">
        <v>260</v>
      </c>
      <c r="F12" s="7" t="s">
        <v>249</v>
      </c>
      <c r="G12" s="23" t="s">
        <v>220</v>
      </c>
      <c r="H12" s="21" t="s">
        <v>220</v>
      </c>
      <c r="I12" s="21" t="s">
        <v>221</v>
      </c>
      <c r="J12" s="22"/>
      <c r="K12" s="9" t="str">
        <f>"285,0"</f>
        <v>285,0</v>
      </c>
      <c r="L12" s="9" t="str">
        <f>"175,1040"</f>
        <v>175,1040</v>
      </c>
      <c r="M12" s="7"/>
    </row>
  </sheetData>
  <mergeCells count="14">
    <mergeCell ref="A8:J8"/>
    <mergeCell ref="A11:J11"/>
    <mergeCell ref="B3:B4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U13"/>
  <sheetViews>
    <sheetView workbookViewId="0">
      <selection activeCell="E14" sqref="E14"/>
    </sheetView>
  </sheetViews>
  <sheetFormatPr baseColWidth="10" defaultColWidth="9.1640625" defaultRowHeight="13"/>
  <cols>
    <col min="1" max="1" width="7.5" style="5" bestFit="1" customWidth="1"/>
    <col min="2" max="2" width="18.33203125" style="5" bestFit="1" customWidth="1"/>
    <col min="3" max="3" width="27.5" style="5" bestFit="1" customWidth="1"/>
    <col min="4" max="4" width="21.5" style="5" bestFit="1" customWidth="1"/>
    <col min="5" max="5" width="10.5" style="10" bestFit="1" customWidth="1"/>
    <col min="6" max="6" width="30.1640625" style="5" bestFit="1" customWidth="1"/>
    <col min="7" max="9" width="5.5" style="19" customWidth="1"/>
    <col min="10" max="10" width="4.83203125" style="19" customWidth="1"/>
    <col min="11" max="13" width="5.5" style="19" customWidth="1"/>
    <col min="14" max="14" width="4.83203125" style="19" customWidth="1"/>
    <col min="15" max="17" width="5.5" style="19" customWidth="1"/>
    <col min="18" max="18" width="4.83203125" style="19" customWidth="1"/>
    <col min="19" max="19" width="7.83203125" style="6" bestFit="1" customWidth="1"/>
    <col min="20" max="20" width="8.5" style="6" bestFit="1" customWidth="1"/>
    <col min="21" max="21" width="15.5" style="5" bestFit="1" customWidth="1"/>
    <col min="22" max="16384" width="9.1640625" style="3"/>
  </cols>
  <sheetData>
    <row r="1" spans="1:21" s="2" customFormat="1" ht="29" customHeight="1">
      <c r="A1" s="43" t="s">
        <v>246</v>
      </c>
      <c r="B1" s="44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6"/>
    </row>
    <row r="2" spans="1:21" s="2" customFormat="1" ht="62" customHeight="1" thickBot="1">
      <c r="A2" s="47"/>
      <c r="B2" s="48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50"/>
    </row>
    <row r="3" spans="1:21" s="1" customFormat="1" ht="12.75" customHeight="1">
      <c r="A3" s="51" t="s">
        <v>254</v>
      </c>
      <c r="B3" s="62" t="s">
        <v>0</v>
      </c>
      <c r="C3" s="53" t="s">
        <v>255</v>
      </c>
      <c r="D3" s="53" t="s">
        <v>6</v>
      </c>
      <c r="E3" s="55" t="s">
        <v>256</v>
      </c>
      <c r="F3" s="57" t="s">
        <v>5</v>
      </c>
      <c r="G3" s="57" t="s">
        <v>7</v>
      </c>
      <c r="H3" s="57"/>
      <c r="I3" s="57"/>
      <c r="J3" s="57"/>
      <c r="K3" s="57" t="s">
        <v>8</v>
      </c>
      <c r="L3" s="57"/>
      <c r="M3" s="57"/>
      <c r="N3" s="57"/>
      <c r="O3" s="57" t="s">
        <v>9</v>
      </c>
      <c r="P3" s="57"/>
      <c r="Q3" s="57"/>
      <c r="R3" s="57"/>
      <c r="S3" s="55" t="s">
        <v>1</v>
      </c>
      <c r="T3" s="55" t="s">
        <v>3</v>
      </c>
      <c r="U3" s="58" t="s">
        <v>2</v>
      </c>
    </row>
    <row r="4" spans="1:21" s="1" customFormat="1" ht="21" customHeight="1" thickBot="1">
      <c r="A4" s="52"/>
      <c r="B4" s="63"/>
      <c r="C4" s="54"/>
      <c r="D4" s="54"/>
      <c r="E4" s="56"/>
      <c r="F4" s="54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">
        <v>1</v>
      </c>
      <c r="P4" s="4">
        <v>2</v>
      </c>
      <c r="Q4" s="4">
        <v>3</v>
      </c>
      <c r="R4" s="4" t="s">
        <v>4</v>
      </c>
      <c r="S4" s="56"/>
      <c r="T4" s="56"/>
      <c r="U4" s="59"/>
    </row>
    <row r="5" spans="1:21" ht="16">
      <c r="A5" s="60" t="s">
        <v>31</v>
      </c>
      <c r="B5" s="60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</row>
    <row r="6" spans="1:21">
      <c r="A6" s="32" t="s">
        <v>30</v>
      </c>
      <c r="B6" s="24" t="s">
        <v>52</v>
      </c>
      <c r="C6" s="24" t="s">
        <v>53</v>
      </c>
      <c r="D6" s="24" t="s">
        <v>34</v>
      </c>
      <c r="E6" s="25" t="s">
        <v>258</v>
      </c>
      <c r="F6" s="24" t="s">
        <v>14</v>
      </c>
      <c r="G6" s="30" t="s">
        <v>54</v>
      </c>
      <c r="H6" s="30" t="s">
        <v>55</v>
      </c>
      <c r="I6" s="31" t="s">
        <v>35</v>
      </c>
      <c r="J6" s="32"/>
      <c r="K6" s="30" t="s">
        <v>56</v>
      </c>
      <c r="L6" s="30" t="s">
        <v>57</v>
      </c>
      <c r="M6" s="30" t="s">
        <v>58</v>
      </c>
      <c r="N6" s="32"/>
      <c r="O6" s="30" t="s">
        <v>36</v>
      </c>
      <c r="P6" s="30" t="s">
        <v>59</v>
      </c>
      <c r="Q6" s="30" t="s">
        <v>46</v>
      </c>
      <c r="R6" s="32"/>
      <c r="S6" s="26" t="str">
        <f>"317,5"</f>
        <v>317,5</v>
      </c>
      <c r="T6" s="26" t="str">
        <f>"244,7925"</f>
        <v>244,7925</v>
      </c>
      <c r="U6" s="24" t="s">
        <v>60</v>
      </c>
    </row>
    <row r="7" spans="1:21">
      <c r="A7" s="35" t="s">
        <v>30</v>
      </c>
      <c r="B7" s="27" t="s">
        <v>61</v>
      </c>
      <c r="C7" s="27" t="s">
        <v>62</v>
      </c>
      <c r="D7" s="27" t="s">
        <v>63</v>
      </c>
      <c r="E7" s="28" t="s">
        <v>259</v>
      </c>
      <c r="F7" s="27" t="s">
        <v>14</v>
      </c>
      <c r="G7" s="33" t="s">
        <v>54</v>
      </c>
      <c r="H7" s="34" t="s">
        <v>64</v>
      </c>
      <c r="I7" s="33" t="s">
        <v>65</v>
      </c>
      <c r="J7" s="35"/>
      <c r="K7" s="33" t="s">
        <v>66</v>
      </c>
      <c r="L7" s="33" t="s">
        <v>58</v>
      </c>
      <c r="M7" s="33" t="s">
        <v>67</v>
      </c>
      <c r="N7" s="35"/>
      <c r="O7" s="33" t="s">
        <v>68</v>
      </c>
      <c r="P7" s="34" t="s">
        <v>54</v>
      </c>
      <c r="Q7" s="33" t="s">
        <v>54</v>
      </c>
      <c r="R7" s="35"/>
      <c r="S7" s="29" t="str">
        <f>"282,5"</f>
        <v>282,5</v>
      </c>
      <c r="T7" s="29" t="str">
        <f>"233,6275"</f>
        <v>233,6275</v>
      </c>
      <c r="U7" s="27" t="s">
        <v>60</v>
      </c>
    </row>
    <row r="9" spans="1:21" ht="16">
      <c r="A9" s="64" t="s">
        <v>69</v>
      </c>
      <c r="B9" s="64"/>
      <c r="C9" s="65"/>
      <c r="D9" s="65"/>
      <c r="E9" s="65"/>
      <c r="F9" s="65"/>
      <c r="G9" s="65"/>
      <c r="H9" s="65"/>
      <c r="I9" s="65"/>
      <c r="J9" s="65"/>
      <c r="K9" s="65"/>
      <c r="L9" s="65"/>
      <c r="M9" s="65"/>
      <c r="N9" s="65"/>
      <c r="O9" s="65"/>
      <c r="P9" s="65"/>
      <c r="Q9" s="65"/>
      <c r="R9" s="65"/>
    </row>
    <row r="10" spans="1:21">
      <c r="A10" s="22" t="s">
        <v>30</v>
      </c>
      <c r="B10" s="7" t="s">
        <v>70</v>
      </c>
      <c r="C10" s="7" t="s">
        <v>71</v>
      </c>
      <c r="D10" s="7" t="s">
        <v>72</v>
      </c>
      <c r="E10" s="8" t="s">
        <v>258</v>
      </c>
      <c r="F10" s="7" t="s">
        <v>14</v>
      </c>
      <c r="G10" s="21" t="s">
        <v>67</v>
      </c>
      <c r="H10" s="21" t="s">
        <v>73</v>
      </c>
      <c r="I10" s="21" t="s">
        <v>74</v>
      </c>
      <c r="J10" s="22"/>
      <c r="K10" s="21" t="s">
        <v>57</v>
      </c>
      <c r="L10" s="21" t="s">
        <v>67</v>
      </c>
      <c r="M10" s="23" t="s">
        <v>75</v>
      </c>
      <c r="N10" s="22"/>
      <c r="O10" s="21" t="s">
        <v>68</v>
      </c>
      <c r="P10" s="21" t="s">
        <v>76</v>
      </c>
      <c r="Q10" s="21" t="s">
        <v>55</v>
      </c>
      <c r="R10" s="22"/>
      <c r="S10" s="9" t="str">
        <f>"270,0"</f>
        <v>270,0</v>
      </c>
      <c r="T10" s="9" t="str">
        <f>"182,8980"</f>
        <v>182,8980</v>
      </c>
      <c r="U10" s="7" t="s">
        <v>60</v>
      </c>
    </row>
    <row r="12" spans="1:21" ht="16">
      <c r="A12" s="64" t="s">
        <v>77</v>
      </c>
      <c r="B12" s="64"/>
      <c r="C12" s="65"/>
      <c r="D12" s="65"/>
      <c r="E12" s="65"/>
      <c r="F12" s="65"/>
      <c r="G12" s="65"/>
      <c r="H12" s="65"/>
      <c r="I12" s="65"/>
      <c r="J12" s="65"/>
      <c r="K12" s="65"/>
      <c r="L12" s="65"/>
      <c r="M12" s="65"/>
      <c r="N12" s="65"/>
      <c r="O12" s="65"/>
      <c r="P12" s="65"/>
      <c r="Q12" s="65"/>
      <c r="R12" s="65"/>
    </row>
    <row r="13" spans="1:21">
      <c r="A13" s="22" t="s">
        <v>30</v>
      </c>
      <c r="B13" s="7" t="s">
        <v>78</v>
      </c>
      <c r="C13" s="7" t="s">
        <v>79</v>
      </c>
      <c r="D13" s="7" t="s">
        <v>80</v>
      </c>
      <c r="E13" s="8" t="s">
        <v>257</v>
      </c>
      <c r="F13" s="7" t="s">
        <v>14</v>
      </c>
      <c r="G13" s="21" t="s">
        <v>45</v>
      </c>
      <c r="H13" s="21" t="s">
        <v>81</v>
      </c>
      <c r="I13" s="21" t="s">
        <v>82</v>
      </c>
      <c r="J13" s="22"/>
      <c r="K13" s="21" t="s">
        <v>46</v>
      </c>
      <c r="L13" s="23" t="s">
        <v>83</v>
      </c>
      <c r="M13" s="21" t="s">
        <v>84</v>
      </c>
      <c r="N13" s="22"/>
      <c r="O13" s="21" t="s">
        <v>85</v>
      </c>
      <c r="P13" s="23" t="s">
        <v>86</v>
      </c>
      <c r="Q13" s="21" t="s">
        <v>86</v>
      </c>
      <c r="R13" s="22"/>
      <c r="S13" s="9" t="str">
        <f>"602,5"</f>
        <v>602,5</v>
      </c>
      <c r="T13" s="9" t="str">
        <f>"409,8256"</f>
        <v>409,8256</v>
      </c>
      <c r="U13" s="7"/>
    </row>
  </sheetData>
  <mergeCells count="16">
    <mergeCell ref="A9:R9"/>
    <mergeCell ref="A12:R12"/>
    <mergeCell ref="B3:B4"/>
    <mergeCell ref="S3:S4"/>
    <mergeCell ref="T3:T4"/>
    <mergeCell ref="U3:U4"/>
    <mergeCell ref="A5:R5"/>
    <mergeCell ref="A1:U2"/>
    <mergeCell ref="A3:A4"/>
    <mergeCell ref="C3:C4"/>
    <mergeCell ref="D3:D4"/>
    <mergeCell ref="E3:E4"/>
    <mergeCell ref="F3:F4"/>
    <mergeCell ref="G3:J3"/>
    <mergeCell ref="K3:N3"/>
    <mergeCell ref="O3:R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U9"/>
  <sheetViews>
    <sheetView workbookViewId="0">
      <selection sqref="A1:U2"/>
    </sheetView>
  </sheetViews>
  <sheetFormatPr baseColWidth="10" defaultColWidth="9.1640625" defaultRowHeight="13"/>
  <cols>
    <col min="1" max="1" width="7.5" style="5" bestFit="1" customWidth="1"/>
    <col min="2" max="2" width="19.6640625" style="5" bestFit="1" customWidth="1"/>
    <col min="3" max="3" width="26.33203125" style="5" bestFit="1" customWidth="1"/>
    <col min="4" max="4" width="21.5" style="5" bestFit="1" customWidth="1"/>
    <col min="5" max="5" width="10.5" style="10" bestFit="1" customWidth="1"/>
    <col min="6" max="6" width="42.1640625" style="5" customWidth="1"/>
    <col min="7" max="9" width="5.5" style="19" customWidth="1"/>
    <col min="10" max="10" width="4.83203125" style="19" customWidth="1"/>
    <col min="11" max="12" width="5.5" style="19" customWidth="1"/>
    <col min="13" max="13" width="5.33203125" style="19" customWidth="1"/>
    <col min="14" max="14" width="4.83203125" style="19" customWidth="1"/>
    <col min="15" max="17" width="5.5" style="19" customWidth="1"/>
    <col min="18" max="18" width="4.83203125" style="19" customWidth="1"/>
    <col min="19" max="19" width="7.83203125" style="20" bestFit="1" customWidth="1"/>
    <col min="20" max="20" width="8.5" style="6" bestFit="1" customWidth="1"/>
    <col min="21" max="21" width="15.5" style="5" bestFit="1" customWidth="1"/>
    <col min="22" max="16384" width="9.1640625" style="3"/>
  </cols>
  <sheetData>
    <row r="1" spans="1:21" s="2" customFormat="1" ht="29" customHeight="1">
      <c r="A1" s="43" t="s">
        <v>247</v>
      </c>
      <c r="B1" s="44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6"/>
    </row>
    <row r="2" spans="1:21" s="2" customFormat="1" ht="62" customHeight="1" thickBot="1">
      <c r="A2" s="47"/>
      <c r="B2" s="48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50"/>
    </row>
    <row r="3" spans="1:21" s="1" customFormat="1" ht="12.75" customHeight="1">
      <c r="A3" s="51" t="s">
        <v>254</v>
      </c>
      <c r="B3" s="62" t="s">
        <v>0</v>
      </c>
      <c r="C3" s="53" t="s">
        <v>255</v>
      </c>
      <c r="D3" s="53" t="s">
        <v>6</v>
      </c>
      <c r="E3" s="55" t="s">
        <v>256</v>
      </c>
      <c r="F3" s="57" t="s">
        <v>5</v>
      </c>
      <c r="G3" s="57" t="s">
        <v>7</v>
      </c>
      <c r="H3" s="57"/>
      <c r="I3" s="57"/>
      <c r="J3" s="57"/>
      <c r="K3" s="57" t="s">
        <v>8</v>
      </c>
      <c r="L3" s="57"/>
      <c r="M3" s="57"/>
      <c r="N3" s="57"/>
      <c r="O3" s="57" t="s">
        <v>9</v>
      </c>
      <c r="P3" s="57"/>
      <c r="Q3" s="57"/>
      <c r="R3" s="57"/>
      <c r="S3" s="66" t="s">
        <v>1</v>
      </c>
      <c r="T3" s="55" t="s">
        <v>3</v>
      </c>
      <c r="U3" s="58" t="s">
        <v>2</v>
      </c>
    </row>
    <row r="4" spans="1:21" s="1" customFormat="1" ht="21" customHeight="1" thickBot="1">
      <c r="A4" s="52"/>
      <c r="B4" s="63"/>
      <c r="C4" s="54"/>
      <c r="D4" s="54"/>
      <c r="E4" s="56"/>
      <c r="F4" s="54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">
        <v>1</v>
      </c>
      <c r="P4" s="4">
        <v>2</v>
      </c>
      <c r="Q4" s="4">
        <v>3</v>
      </c>
      <c r="R4" s="4" t="s">
        <v>4</v>
      </c>
      <c r="S4" s="67"/>
      <c r="T4" s="56"/>
      <c r="U4" s="59"/>
    </row>
    <row r="5" spans="1:21" ht="16">
      <c r="A5" s="60" t="s">
        <v>31</v>
      </c>
      <c r="B5" s="60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</row>
    <row r="6" spans="1:21">
      <c r="A6" s="22" t="s">
        <v>51</v>
      </c>
      <c r="B6" s="7" t="s">
        <v>32</v>
      </c>
      <c r="C6" s="7" t="s">
        <v>33</v>
      </c>
      <c r="D6" s="7" t="s">
        <v>34</v>
      </c>
      <c r="E6" s="8" t="s">
        <v>260</v>
      </c>
      <c r="F6" s="7" t="s">
        <v>253</v>
      </c>
      <c r="G6" s="23" t="s">
        <v>35</v>
      </c>
      <c r="H6" s="23" t="s">
        <v>35</v>
      </c>
      <c r="I6" s="23" t="s">
        <v>36</v>
      </c>
      <c r="J6" s="22"/>
      <c r="K6" s="23"/>
      <c r="L6" s="22"/>
      <c r="M6" s="22"/>
      <c r="N6" s="22"/>
      <c r="O6" s="22"/>
      <c r="P6" s="22"/>
      <c r="Q6" s="22"/>
      <c r="R6" s="22"/>
      <c r="S6" s="42">
        <v>0</v>
      </c>
      <c r="T6" s="9" t="str">
        <f>"0,0000"</f>
        <v>0,0000</v>
      </c>
      <c r="U6" s="7" t="s">
        <v>38</v>
      </c>
    </row>
    <row r="8" spans="1:21" ht="16">
      <c r="A8" s="64" t="s">
        <v>39</v>
      </c>
      <c r="B8" s="64"/>
      <c r="C8" s="65"/>
      <c r="D8" s="65"/>
      <c r="E8" s="65"/>
      <c r="F8" s="65"/>
      <c r="G8" s="65"/>
      <c r="H8" s="65"/>
      <c r="I8" s="65"/>
      <c r="J8" s="65"/>
      <c r="K8" s="65"/>
      <c r="L8" s="65"/>
      <c r="M8" s="65"/>
      <c r="N8" s="65"/>
      <c r="O8" s="65"/>
      <c r="P8" s="65"/>
      <c r="Q8" s="65"/>
      <c r="R8" s="65"/>
    </row>
    <row r="9" spans="1:21">
      <c r="A9" s="22" t="s">
        <v>30</v>
      </c>
      <c r="B9" s="7" t="s">
        <v>40</v>
      </c>
      <c r="C9" s="7" t="s">
        <v>41</v>
      </c>
      <c r="D9" s="7" t="s">
        <v>42</v>
      </c>
      <c r="E9" s="8" t="s">
        <v>260</v>
      </c>
      <c r="F9" s="7" t="s">
        <v>43</v>
      </c>
      <c r="G9" s="21" t="s">
        <v>44</v>
      </c>
      <c r="H9" s="21" t="s">
        <v>45</v>
      </c>
      <c r="I9" s="22"/>
      <c r="J9" s="22"/>
      <c r="K9" s="21" t="s">
        <v>18</v>
      </c>
      <c r="L9" s="21" t="s">
        <v>46</v>
      </c>
      <c r="M9" s="22"/>
      <c r="N9" s="22"/>
      <c r="O9" s="21" t="s">
        <v>47</v>
      </c>
      <c r="P9" s="22"/>
      <c r="Q9" s="22"/>
      <c r="R9" s="22"/>
      <c r="S9" s="42" t="str">
        <f>"557,5"</f>
        <v>557,5</v>
      </c>
      <c r="T9" s="9" t="str">
        <f>"418,2365"</f>
        <v>418,2365</v>
      </c>
      <c r="U9" s="7" t="s">
        <v>48</v>
      </c>
    </row>
  </sheetData>
  <mergeCells count="15">
    <mergeCell ref="A8:R8"/>
    <mergeCell ref="B3:B4"/>
    <mergeCell ref="S3:S4"/>
    <mergeCell ref="T3:T4"/>
    <mergeCell ref="U3:U4"/>
    <mergeCell ref="A5:R5"/>
    <mergeCell ref="A1:U2"/>
    <mergeCell ref="A3:A4"/>
    <mergeCell ref="C3:C4"/>
    <mergeCell ref="D3:D4"/>
    <mergeCell ref="E3:E4"/>
    <mergeCell ref="F3:F4"/>
    <mergeCell ref="G3:J3"/>
    <mergeCell ref="K3:N3"/>
    <mergeCell ref="O3:R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Лист5">
    <pageSetUpPr fitToPage="1"/>
  </sheetPr>
  <dimension ref="A1:U6"/>
  <sheetViews>
    <sheetView workbookViewId="0">
      <selection activeCell="E7" sqref="E7"/>
    </sheetView>
  </sheetViews>
  <sheetFormatPr baseColWidth="10" defaultColWidth="9.1640625" defaultRowHeight="13"/>
  <cols>
    <col min="1" max="1" width="7.5" style="5" bestFit="1" customWidth="1"/>
    <col min="2" max="2" width="17.6640625" style="5" bestFit="1" customWidth="1"/>
    <col min="3" max="3" width="27.5" style="5" bestFit="1" customWidth="1"/>
    <col min="4" max="4" width="21.5" style="5" bestFit="1" customWidth="1"/>
    <col min="5" max="5" width="10.5" style="10" bestFit="1" customWidth="1"/>
    <col min="6" max="6" width="30.1640625" style="5" bestFit="1" customWidth="1"/>
    <col min="7" max="9" width="5.5" style="19" customWidth="1"/>
    <col min="10" max="10" width="4.83203125" style="19" customWidth="1"/>
    <col min="11" max="13" width="5.5" style="19" customWidth="1"/>
    <col min="14" max="14" width="4.83203125" style="19" customWidth="1"/>
    <col min="15" max="17" width="5.5" style="19" customWidth="1"/>
    <col min="18" max="18" width="4.83203125" style="19" customWidth="1"/>
    <col min="19" max="19" width="7.83203125" style="6" bestFit="1" customWidth="1"/>
    <col min="20" max="20" width="8.5" style="6" bestFit="1" customWidth="1"/>
    <col min="21" max="21" width="18.33203125" style="5" customWidth="1"/>
    <col min="22" max="16384" width="9.1640625" style="3"/>
  </cols>
  <sheetData>
    <row r="1" spans="1:21" s="2" customFormat="1" ht="29" customHeight="1">
      <c r="A1" s="43" t="s">
        <v>248</v>
      </c>
      <c r="B1" s="44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6"/>
    </row>
    <row r="2" spans="1:21" s="2" customFormat="1" ht="62" customHeight="1" thickBot="1">
      <c r="A2" s="47"/>
      <c r="B2" s="48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50"/>
    </row>
    <row r="3" spans="1:21" s="1" customFormat="1" ht="12.75" customHeight="1">
      <c r="A3" s="51" t="s">
        <v>254</v>
      </c>
      <c r="B3" s="62" t="s">
        <v>0</v>
      </c>
      <c r="C3" s="53" t="s">
        <v>255</v>
      </c>
      <c r="D3" s="53" t="s">
        <v>6</v>
      </c>
      <c r="E3" s="55" t="s">
        <v>256</v>
      </c>
      <c r="F3" s="57" t="s">
        <v>5</v>
      </c>
      <c r="G3" s="57" t="s">
        <v>7</v>
      </c>
      <c r="H3" s="57"/>
      <c r="I3" s="57"/>
      <c r="J3" s="57"/>
      <c r="K3" s="57" t="s">
        <v>8</v>
      </c>
      <c r="L3" s="57"/>
      <c r="M3" s="57"/>
      <c r="N3" s="57"/>
      <c r="O3" s="57" t="s">
        <v>9</v>
      </c>
      <c r="P3" s="57"/>
      <c r="Q3" s="57"/>
      <c r="R3" s="57"/>
      <c r="S3" s="55" t="s">
        <v>1</v>
      </c>
      <c r="T3" s="55" t="s">
        <v>3</v>
      </c>
      <c r="U3" s="58" t="s">
        <v>2</v>
      </c>
    </row>
    <row r="4" spans="1:21" s="1" customFormat="1" ht="21" customHeight="1" thickBot="1">
      <c r="A4" s="52"/>
      <c r="B4" s="63"/>
      <c r="C4" s="54"/>
      <c r="D4" s="54"/>
      <c r="E4" s="56"/>
      <c r="F4" s="54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">
        <v>1</v>
      </c>
      <c r="P4" s="4">
        <v>2</v>
      </c>
      <c r="Q4" s="4">
        <v>3</v>
      </c>
      <c r="R4" s="4" t="s">
        <v>4</v>
      </c>
      <c r="S4" s="56"/>
      <c r="T4" s="56"/>
      <c r="U4" s="59"/>
    </row>
    <row r="5" spans="1:21" ht="16">
      <c r="A5" s="60" t="s">
        <v>10</v>
      </c>
      <c r="B5" s="60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</row>
    <row r="6" spans="1:21">
      <c r="A6" s="22" t="s">
        <v>30</v>
      </c>
      <c r="B6" s="7" t="s">
        <v>11</v>
      </c>
      <c r="C6" s="7" t="s">
        <v>12</v>
      </c>
      <c r="D6" s="7" t="s">
        <v>13</v>
      </c>
      <c r="E6" s="8" t="s">
        <v>257</v>
      </c>
      <c r="F6" s="7" t="s">
        <v>14</v>
      </c>
      <c r="G6" s="21" t="s">
        <v>15</v>
      </c>
      <c r="H6" s="21" t="s">
        <v>16</v>
      </c>
      <c r="I6" s="21" t="s">
        <v>17</v>
      </c>
      <c r="J6" s="22"/>
      <c r="K6" s="21" t="s">
        <v>18</v>
      </c>
      <c r="L6" s="21" t="s">
        <v>19</v>
      </c>
      <c r="M6" s="23" t="s">
        <v>20</v>
      </c>
      <c r="N6" s="22"/>
      <c r="O6" s="21" t="s">
        <v>21</v>
      </c>
      <c r="P6" s="21" t="s">
        <v>17</v>
      </c>
      <c r="Q6" s="21" t="s">
        <v>22</v>
      </c>
      <c r="R6" s="22"/>
      <c r="S6" s="9" t="str">
        <f>"597,5"</f>
        <v>597,5</v>
      </c>
      <c r="T6" s="9" t="str">
        <f>"426,3930"</f>
        <v>426,3930</v>
      </c>
      <c r="U6" s="7" t="s">
        <v>23</v>
      </c>
    </row>
  </sheetData>
  <mergeCells count="14">
    <mergeCell ref="A5:R5"/>
    <mergeCell ref="B3:B4"/>
    <mergeCell ref="E3:E4"/>
    <mergeCell ref="S3:S4"/>
    <mergeCell ref="T3:T4"/>
    <mergeCell ref="A1:U2"/>
    <mergeCell ref="G3:J3"/>
    <mergeCell ref="K3:N3"/>
    <mergeCell ref="O3:R3"/>
    <mergeCell ref="A3:A4"/>
    <mergeCell ref="C3:C4"/>
    <mergeCell ref="D3:D4"/>
    <mergeCell ref="U3:U4"/>
    <mergeCell ref="F3:F4"/>
  </mergeCells>
  <phoneticPr fontId="0" type="noConversion"/>
  <pageMargins left="0.19685039370078741" right="0.47244094488188981" top="0.43307086614173229" bottom="0.47244094488188981" header="0.51181102362204722" footer="0.51181102362204722"/>
  <pageSetup scale="58" fitToHeight="100" orientation="landscape" horizontalDpi="300" verticalDpi="300" r:id="rId1"/>
  <headerFooter alignWithMargins="0">
    <oddFooter>&amp;L&amp;G&amp;R&amp;D&amp;T&amp;P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Q6"/>
  <sheetViews>
    <sheetView workbookViewId="0">
      <selection activeCell="E7" sqref="E7"/>
    </sheetView>
  </sheetViews>
  <sheetFormatPr baseColWidth="10" defaultColWidth="9.1640625" defaultRowHeight="13"/>
  <cols>
    <col min="1" max="1" width="7.5" style="5" bestFit="1" customWidth="1"/>
    <col min="2" max="2" width="14.83203125" style="5" customWidth="1"/>
    <col min="3" max="3" width="26.33203125" style="5" bestFit="1" customWidth="1"/>
    <col min="4" max="4" width="21.5" style="5" bestFit="1" customWidth="1"/>
    <col min="5" max="5" width="10.5" style="10" bestFit="1" customWidth="1"/>
    <col min="6" max="6" width="30.1640625" style="5" bestFit="1" customWidth="1"/>
    <col min="7" max="9" width="4.5" style="19" customWidth="1"/>
    <col min="10" max="10" width="4.83203125" style="19" customWidth="1"/>
    <col min="11" max="13" width="4.5" style="19" customWidth="1"/>
    <col min="14" max="14" width="4.83203125" style="19" customWidth="1"/>
    <col min="15" max="15" width="7.83203125" style="6" bestFit="1" customWidth="1"/>
    <col min="16" max="16" width="7.5" style="6" bestFit="1" customWidth="1"/>
    <col min="17" max="17" width="15.5" style="5" bestFit="1" customWidth="1"/>
    <col min="18" max="16384" width="9.1640625" style="3"/>
  </cols>
  <sheetData>
    <row r="1" spans="1:17" s="2" customFormat="1" ht="29" customHeight="1">
      <c r="A1" s="43" t="s">
        <v>238</v>
      </c>
      <c r="B1" s="44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6"/>
    </row>
    <row r="2" spans="1:17" s="2" customFormat="1" ht="62" customHeight="1" thickBot="1">
      <c r="A2" s="47"/>
      <c r="B2" s="48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50"/>
    </row>
    <row r="3" spans="1:17" s="1" customFormat="1" ht="12.75" customHeight="1">
      <c r="A3" s="51" t="s">
        <v>254</v>
      </c>
      <c r="B3" s="62" t="s">
        <v>0</v>
      </c>
      <c r="C3" s="53" t="s">
        <v>255</v>
      </c>
      <c r="D3" s="53" t="s">
        <v>6</v>
      </c>
      <c r="E3" s="55" t="s">
        <v>256</v>
      </c>
      <c r="F3" s="57" t="s">
        <v>5</v>
      </c>
      <c r="G3" s="57" t="s">
        <v>8</v>
      </c>
      <c r="H3" s="57"/>
      <c r="I3" s="57"/>
      <c r="J3" s="57"/>
      <c r="K3" s="57" t="s">
        <v>9</v>
      </c>
      <c r="L3" s="57"/>
      <c r="M3" s="57"/>
      <c r="N3" s="57"/>
      <c r="O3" s="55" t="s">
        <v>1</v>
      </c>
      <c r="P3" s="55" t="s">
        <v>3</v>
      </c>
      <c r="Q3" s="58" t="s">
        <v>2</v>
      </c>
    </row>
    <row r="4" spans="1:17" s="1" customFormat="1" ht="21" customHeight="1" thickBot="1">
      <c r="A4" s="52"/>
      <c r="B4" s="63"/>
      <c r="C4" s="54"/>
      <c r="D4" s="54"/>
      <c r="E4" s="56"/>
      <c r="F4" s="54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56"/>
      <c r="P4" s="56"/>
      <c r="Q4" s="59"/>
    </row>
    <row r="5" spans="1:17" ht="16">
      <c r="A5" s="60" t="s">
        <v>233</v>
      </c>
      <c r="B5" s="60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</row>
    <row r="6" spans="1:17">
      <c r="A6" s="22" t="s">
        <v>30</v>
      </c>
      <c r="B6" s="7" t="s">
        <v>234</v>
      </c>
      <c r="C6" s="7" t="s">
        <v>235</v>
      </c>
      <c r="D6" s="7" t="s">
        <v>236</v>
      </c>
      <c r="E6" s="8" t="s">
        <v>260</v>
      </c>
      <c r="F6" s="7" t="s">
        <v>14</v>
      </c>
      <c r="G6" s="21" t="s">
        <v>125</v>
      </c>
      <c r="H6" s="21" t="s">
        <v>133</v>
      </c>
      <c r="I6" s="21" t="s">
        <v>37</v>
      </c>
      <c r="J6" s="22"/>
      <c r="K6" s="21" t="s">
        <v>237</v>
      </c>
      <c r="L6" s="21" t="s">
        <v>57</v>
      </c>
      <c r="M6" s="21" t="s">
        <v>67</v>
      </c>
      <c r="N6" s="22"/>
      <c r="O6" s="9" t="str">
        <f>"112,5"</f>
        <v>112,5</v>
      </c>
      <c r="P6" s="9" t="str">
        <f>"98,2237"</f>
        <v>98,2237</v>
      </c>
      <c r="Q6" s="7"/>
    </row>
  </sheetData>
  <mergeCells count="13">
    <mergeCell ref="A5:N5"/>
    <mergeCell ref="B3:B4"/>
    <mergeCell ref="A1:Q2"/>
    <mergeCell ref="A3:A4"/>
    <mergeCell ref="C3:C4"/>
    <mergeCell ref="D3:D4"/>
    <mergeCell ref="E3:E4"/>
    <mergeCell ref="F3:F4"/>
    <mergeCell ref="G3:J3"/>
    <mergeCell ref="K3:N3"/>
    <mergeCell ref="O3:O4"/>
    <mergeCell ref="P3:P4"/>
    <mergeCell ref="Q3:Q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M52"/>
  <sheetViews>
    <sheetView workbookViewId="0">
      <selection activeCell="E37" sqref="E37"/>
    </sheetView>
  </sheetViews>
  <sheetFormatPr baseColWidth="10" defaultColWidth="9.1640625" defaultRowHeight="13"/>
  <cols>
    <col min="1" max="1" width="7.5" style="5" bestFit="1" customWidth="1"/>
    <col min="2" max="2" width="20.5" style="5" bestFit="1" customWidth="1"/>
    <col min="3" max="3" width="27.5" style="5" bestFit="1" customWidth="1"/>
    <col min="4" max="4" width="21.5" style="5" bestFit="1" customWidth="1"/>
    <col min="5" max="5" width="10.5" style="10" bestFit="1" customWidth="1"/>
    <col min="6" max="6" width="33.33203125" style="5" bestFit="1" customWidth="1"/>
    <col min="7" max="9" width="5.5" style="19" customWidth="1"/>
    <col min="10" max="10" width="4.83203125" style="19" customWidth="1"/>
    <col min="11" max="11" width="10.5" style="6" bestFit="1" customWidth="1"/>
    <col min="12" max="12" width="8.5" style="6" bestFit="1" customWidth="1"/>
    <col min="13" max="13" width="20.83203125" style="5" customWidth="1"/>
    <col min="14" max="16384" width="9.1640625" style="3"/>
  </cols>
  <sheetData>
    <row r="1" spans="1:13" s="2" customFormat="1" ht="29" customHeight="1">
      <c r="A1" s="43" t="s">
        <v>243</v>
      </c>
      <c r="B1" s="44"/>
      <c r="C1" s="45"/>
      <c r="D1" s="45"/>
      <c r="E1" s="45"/>
      <c r="F1" s="45"/>
      <c r="G1" s="45"/>
      <c r="H1" s="45"/>
      <c r="I1" s="45"/>
      <c r="J1" s="45"/>
      <c r="K1" s="45"/>
      <c r="L1" s="45"/>
      <c r="M1" s="46"/>
    </row>
    <row r="2" spans="1:13" s="2" customFormat="1" ht="62" customHeight="1" thickBot="1">
      <c r="A2" s="47"/>
      <c r="B2" s="48"/>
      <c r="C2" s="49"/>
      <c r="D2" s="49"/>
      <c r="E2" s="49"/>
      <c r="F2" s="49"/>
      <c r="G2" s="49"/>
      <c r="H2" s="49"/>
      <c r="I2" s="49"/>
      <c r="J2" s="49"/>
      <c r="K2" s="49"/>
      <c r="L2" s="49"/>
      <c r="M2" s="50"/>
    </row>
    <row r="3" spans="1:13" s="1" customFormat="1" ht="12.75" customHeight="1">
      <c r="A3" s="51" t="s">
        <v>254</v>
      </c>
      <c r="B3" s="62" t="s">
        <v>0</v>
      </c>
      <c r="C3" s="53" t="s">
        <v>255</v>
      </c>
      <c r="D3" s="53" t="s">
        <v>6</v>
      </c>
      <c r="E3" s="55" t="s">
        <v>256</v>
      </c>
      <c r="F3" s="57" t="s">
        <v>5</v>
      </c>
      <c r="G3" s="57" t="s">
        <v>8</v>
      </c>
      <c r="H3" s="57"/>
      <c r="I3" s="57"/>
      <c r="J3" s="57"/>
      <c r="K3" s="55" t="s">
        <v>118</v>
      </c>
      <c r="L3" s="55" t="s">
        <v>3</v>
      </c>
      <c r="M3" s="58" t="s">
        <v>2</v>
      </c>
    </row>
    <row r="4" spans="1:13" s="1" customFormat="1" ht="21" customHeight="1" thickBot="1">
      <c r="A4" s="52"/>
      <c r="B4" s="63"/>
      <c r="C4" s="54"/>
      <c r="D4" s="54"/>
      <c r="E4" s="56"/>
      <c r="F4" s="54"/>
      <c r="G4" s="4">
        <v>1</v>
      </c>
      <c r="H4" s="4">
        <v>2</v>
      </c>
      <c r="I4" s="4">
        <v>3</v>
      </c>
      <c r="J4" s="4" t="s">
        <v>4</v>
      </c>
      <c r="K4" s="56"/>
      <c r="L4" s="56"/>
      <c r="M4" s="59"/>
    </row>
    <row r="5" spans="1:13" ht="16">
      <c r="A5" s="60" t="s">
        <v>98</v>
      </c>
      <c r="B5" s="60"/>
      <c r="C5" s="61"/>
      <c r="D5" s="61"/>
      <c r="E5" s="61"/>
      <c r="F5" s="61"/>
      <c r="G5" s="61"/>
      <c r="H5" s="61"/>
      <c r="I5" s="61"/>
      <c r="J5" s="61"/>
    </row>
    <row r="6" spans="1:13">
      <c r="A6" s="32" t="s">
        <v>30</v>
      </c>
      <c r="B6" s="24" t="s">
        <v>120</v>
      </c>
      <c r="C6" s="24" t="s">
        <v>121</v>
      </c>
      <c r="D6" s="24" t="s">
        <v>122</v>
      </c>
      <c r="E6" s="25" t="s">
        <v>258</v>
      </c>
      <c r="F6" s="24" t="s">
        <v>14</v>
      </c>
      <c r="G6" s="30" t="s">
        <v>123</v>
      </c>
      <c r="H6" s="30" t="s">
        <v>124</v>
      </c>
      <c r="I6" s="30" t="s">
        <v>125</v>
      </c>
      <c r="J6" s="32"/>
      <c r="K6" s="26" t="str">
        <f>"37,5"</f>
        <v>37,5</v>
      </c>
      <c r="L6" s="26" t="str">
        <f>"50,0775"</f>
        <v>50,0775</v>
      </c>
      <c r="M6" s="24" t="s">
        <v>126</v>
      </c>
    </row>
    <row r="7" spans="1:13">
      <c r="A7" s="35" t="s">
        <v>119</v>
      </c>
      <c r="B7" s="27" t="s">
        <v>127</v>
      </c>
      <c r="C7" s="27" t="s">
        <v>128</v>
      </c>
      <c r="D7" s="27" t="s">
        <v>129</v>
      </c>
      <c r="E7" s="28" t="s">
        <v>258</v>
      </c>
      <c r="F7" s="27" t="s">
        <v>102</v>
      </c>
      <c r="G7" s="33" t="s">
        <v>105</v>
      </c>
      <c r="H7" s="33" t="s">
        <v>124</v>
      </c>
      <c r="I7" s="33" t="s">
        <v>125</v>
      </c>
      <c r="J7" s="35"/>
      <c r="K7" s="29" t="str">
        <f>"37,5"</f>
        <v>37,5</v>
      </c>
      <c r="L7" s="29" t="str">
        <f>"47,4675"</f>
        <v>47,4675</v>
      </c>
      <c r="M7" s="27" t="s">
        <v>126</v>
      </c>
    </row>
    <row r="9" spans="1:13" ht="16">
      <c r="A9" s="64" t="s">
        <v>31</v>
      </c>
      <c r="B9" s="64"/>
      <c r="C9" s="65"/>
      <c r="D9" s="65"/>
      <c r="E9" s="65"/>
      <c r="F9" s="65"/>
      <c r="G9" s="65"/>
      <c r="H9" s="65"/>
      <c r="I9" s="65"/>
      <c r="J9" s="65"/>
    </row>
    <row r="10" spans="1:13">
      <c r="A10" s="32" t="s">
        <v>30</v>
      </c>
      <c r="B10" s="24" t="s">
        <v>130</v>
      </c>
      <c r="C10" s="24" t="s">
        <v>131</v>
      </c>
      <c r="D10" s="24" t="s">
        <v>132</v>
      </c>
      <c r="E10" s="25" t="s">
        <v>258</v>
      </c>
      <c r="F10" s="24" t="s">
        <v>102</v>
      </c>
      <c r="G10" s="30" t="s">
        <v>125</v>
      </c>
      <c r="H10" s="30" t="s">
        <v>133</v>
      </c>
      <c r="I10" s="30" t="s">
        <v>37</v>
      </c>
      <c r="J10" s="32"/>
      <c r="K10" s="26" t="str">
        <f>"42,5"</f>
        <v>42,5</v>
      </c>
      <c r="L10" s="26" t="str">
        <f>"35,1943"</f>
        <v>35,1943</v>
      </c>
      <c r="M10" s="24" t="s">
        <v>126</v>
      </c>
    </row>
    <row r="11" spans="1:13">
      <c r="A11" s="39" t="s">
        <v>30</v>
      </c>
      <c r="B11" s="36" t="s">
        <v>134</v>
      </c>
      <c r="C11" s="36" t="s">
        <v>135</v>
      </c>
      <c r="D11" s="36" t="s">
        <v>136</v>
      </c>
      <c r="E11" s="37" t="s">
        <v>259</v>
      </c>
      <c r="F11" s="36" t="s">
        <v>14</v>
      </c>
      <c r="G11" s="40" t="s">
        <v>137</v>
      </c>
      <c r="H11" s="40" t="s">
        <v>73</v>
      </c>
      <c r="I11" s="41" t="s">
        <v>138</v>
      </c>
      <c r="J11" s="39"/>
      <c r="K11" s="38" t="str">
        <f>"80,0"</f>
        <v>80,0</v>
      </c>
      <c r="L11" s="38" t="str">
        <f>"62,6560"</f>
        <v>62,6560</v>
      </c>
      <c r="M11" s="36" t="s">
        <v>139</v>
      </c>
    </row>
    <row r="12" spans="1:13">
      <c r="A12" s="35" t="s">
        <v>30</v>
      </c>
      <c r="B12" s="27" t="s">
        <v>140</v>
      </c>
      <c r="C12" s="27" t="s">
        <v>141</v>
      </c>
      <c r="D12" s="27" t="s">
        <v>142</v>
      </c>
      <c r="E12" s="28" t="s">
        <v>260</v>
      </c>
      <c r="F12" s="27" t="s">
        <v>14</v>
      </c>
      <c r="G12" s="33" t="s">
        <v>55</v>
      </c>
      <c r="H12" s="33" t="s">
        <v>143</v>
      </c>
      <c r="I12" s="34" t="s">
        <v>59</v>
      </c>
      <c r="J12" s="35"/>
      <c r="K12" s="29" t="str">
        <f>"125,0"</f>
        <v>125,0</v>
      </c>
      <c r="L12" s="29" t="str">
        <f>"96,7250"</f>
        <v>96,7250</v>
      </c>
      <c r="M12" s="27"/>
    </row>
    <row r="14" spans="1:13" ht="16">
      <c r="A14" s="64" t="s">
        <v>39</v>
      </c>
      <c r="B14" s="64"/>
      <c r="C14" s="65"/>
      <c r="D14" s="65"/>
      <c r="E14" s="65"/>
      <c r="F14" s="65"/>
      <c r="G14" s="65"/>
      <c r="H14" s="65"/>
      <c r="I14" s="65"/>
      <c r="J14" s="65"/>
    </row>
    <row r="15" spans="1:13">
      <c r="A15" s="22" t="s">
        <v>30</v>
      </c>
      <c r="B15" s="7" t="s">
        <v>144</v>
      </c>
      <c r="C15" s="7" t="s">
        <v>145</v>
      </c>
      <c r="D15" s="7" t="s">
        <v>146</v>
      </c>
      <c r="E15" s="8" t="s">
        <v>260</v>
      </c>
      <c r="F15" s="7" t="s">
        <v>14</v>
      </c>
      <c r="G15" s="21" t="s">
        <v>96</v>
      </c>
      <c r="H15" s="21" t="s">
        <v>147</v>
      </c>
      <c r="I15" s="21" t="s">
        <v>148</v>
      </c>
      <c r="J15" s="22"/>
      <c r="K15" s="9" t="str">
        <f>"162,5"</f>
        <v>162,5</v>
      </c>
      <c r="L15" s="9" t="str">
        <f>"117,3413"</f>
        <v>117,3413</v>
      </c>
      <c r="M15" s="7"/>
    </row>
    <row r="17" spans="1:13" ht="16">
      <c r="A17" s="64" t="s">
        <v>69</v>
      </c>
      <c r="B17" s="64"/>
      <c r="C17" s="65"/>
      <c r="D17" s="65"/>
      <c r="E17" s="65"/>
      <c r="F17" s="65"/>
      <c r="G17" s="65"/>
      <c r="H17" s="65"/>
      <c r="I17" s="65"/>
      <c r="J17" s="65"/>
    </row>
    <row r="18" spans="1:13">
      <c r="A18" s="32" t="s">
        <v>30</v>
      </c>
      <c r="B18" s="24" t="s">
        <v>149</v>
      </c>
      <c r="C18" s="24" t="s">
        <v>150</v>
      </c>
      <c r="D18" s="24" t="s">
        <v>151</v>
      </c>
      <c r="E18" s="25" t="s">
        <v>260</v>
      </c>
      <c r="F18" s="24" t="s">
        <v>14</v>
      </c>
      <c r="G18" s="30" t="s">
        <v>55</v>
      </c>
      <c r="H18" s="30" t="s">
        <v>36</v>
      </c>
      <c r="I18" s="30" t="s">
        <v>94</v>
      </c>
      <c r="J18" s="32"/>
      <c r="K18" s="26" t="str">
        <f>"127,5"</f>
        <v>127,5</v>
      </c>
      <c r="L18" s="26" t="str">
        <f>"85,8585"</f>
        <v>85,8585</v>
      </c>
      <c r="M18" s="24" t="s">
        <v>152</v>
      </c>
    </row>
    <row r="19" spans="1:13">
      <c r="A19" s="35" t="s">
        <v>30</v>
      </c>
      <c r="B19" s="27" t="s">
        <v>153</v>
      </c>
      <c r="C19" s="27" t="s">
        <v>154</v>
      </c>
      <c r="D19" s="27" t="s">
        <v>155</v>
      </c>
      <c r="E19" s="28" t="s">
        <v>257</v>
      </c>
      <c r="F19" s="27" t="s">
        <v>14</v>
      </c>
      <c r="G19" s="33" t="s">
        <v>95</v>
      </c>
      <c r="H19" s="34" t="s">
        <v>19</v>
      </c>
      <c r="I19" s="34" t="s">
        <v>19</v>
      </c>
      <c r="J19" s="35"/>
      <c r="K19" s="29" t="str">
        <f>"137,5"</f>
        <v>137,5</v>
      </c>
      <c r="L19" s="29" t="str">
        <f>"106,9819"</f>
        <v>106,9819</v>
      </c>
      <c r="M19" s="27"/>
    </row>
    <row r="21" spans="1:13" ht="16">
      <c r="A21" s="64" t="s">
        <v>10</v>
      </c>
      <c r="B21" s="64"/>
      <c r="C21" s="65"/>
      <c r="D21" s="65"/>
      <c r="E21" s="65"/>
      <c r="F21" s="65"/>
      <c r="G21" s="65"/>
      <c r="H21" s="65"/>
      <c r="I21" s="65"/>
      <c r="J21" s="65"/>
    </row>
    <row r="22" spans="1:13">
      <c r="A22" s="32" t="s">
        <v>30</v>
      </c>
      <c r="B22" s="24" t="s">
        <v>156</v>
      </c>
      <c r="C22" s="24" t="s">
        <v>157</v>
      </c>
      <c r="D22" s="24" t="s">
        <v>158</v>
      </c>
      <c r="E22" s="25" t="s">
        <v>258</v>
      </c>
      <c r="F22" s="24" t="s">
        <v>14</v>
      </c>
      <c r="G22" s="30" t="s">
        <v>159</v>
      </c>
      <c r="H22" s="31" t="s">
        <v>68</v>
      </c>
      <c r="I22" s="30" t="s">
        <v>68</v>
      </c>
      <c r="J22" s="32"/>
      <c r="K22" s="26" t="str">
        <f>"95,0"</f>
        <v>95,0</v>
      </c>
      <c r="L22" s="26" t="str">
        <f>"60,9235"</f>
        <v>60,9235</v>
      </c>
      <c r="M22" s="24" t="s">
        <v>139</v>
      </c>
    </row>
    <row r="23" spans="1:13">
      <c r="A23" s="39" t="s">
        <v>30</v>
      </c>
      <c r="B23" s="36" t="s">
        <v>160</v>
      </c>
      <c r="C23" s="36" t="s">
        <v>161</v>
      </c>
      <c r="D23" s="36" t="s">
        <v>162</v>
      </c>
      <c r="E23" s="37" t="s">
        <v>260</v>
      </c>
      <c r="F23" s="36" t="s">
        <v>251</v>
      </c>
      <c r="G23" s="40" t="s">
        <v>163</v>
      </c>
      <c r="H23" s="40" t="s">
        <v>148</v>
      </c>
      <c r="I23" s="41" t="s">
        <v>164</v>
      </c>
      <c r="J23" s="39"/>
      <c r="K23" s="38" t="str">
        <f>"162,5"</f>
        <v>162,5</v>
      </c>
      <c r="L23" s="38" t="str">
        <f>"104,8938"</f>
        <v>104,8938</v>
      </c>
      <c r="M23" s="36" t="s">
        <v>165</v>
      </c>
    </row>
    <row r="24" spans="1:13">
      <c r="A24" s="35" t="s">
        <v>119</v>
      </c>
      <c r="B24" s="27" t="s">
        <v>166</v>
      </c>
      <c r="C24" s="27" t="s">
        <v>167</v>
      </c>
      <c r="D24" s="27" t="s">
        <v>168</v>
      </c>
      <c r="E24" s="28" t="s">
        <v>260</v>
      </c>
      <c r="F24" s="27" t="s">
        <v>43</v>
      </c>
      <c r="G24" s="33" t="s">
        <v>83</v>
      </c>
      <c r="H24" s="33" t="s">
        <v>84</v>
      </c>
      <c r="I24" s="34" t="s">
        <v>163</v>
      </c>
      <c r="J24" s="35"/>
      <c r="K24" s="29" t="str">
        <f>"152,5"</f>
        <v>152,5</v>
      </c>
      <c r="L24" s="29" t="str">
        <f>"100,1315"</f>
        <v>100,1315</v>
      </c>
      <c r="M24" s="27" t="s">
        <v>48</v>
      </c>
    </row>
    <row r="26" spans="1:13" ht="16">
      <c r="A26" s="64" t="s">
        <v>77</v>
      </c>
      <c r="B26" s="64"/>
      <c r="C26" s="65"/>
      <c r="D26" s="65"/>
      <c r="E26" s="65"/>
      <c r="F26" s="65"/>
      <c r="G26" s="65"/>
      <c r="H26" s="65"/>
      <c r="I26" s="65"/>
      <c r="J26" s="65"/>
    </row>
    <row r="27" spans="1:13">
      <c r="A27" s="32" t="s">
        <v>30</v>
      </c>
      <c r="B27" s="24" t="s">
        <v>169</v>
      </c>
      <c r="C27" s="24" t="s">
        <v>170</v>
      </c>
      <c r="D27" s="24" t="s">
        <v>171</v>
      </c>
      <c r="E27" s="25" t="s">
        <v>261</v>
      </c>
      <c r="F27" s="24" t="s">
        <v>43</v>
      </c>
      <c r="G27" s="30" t="s">
        <v>172</v>
      </c>
      <c r="H27" s="30" t="s">
        <v>94</v>
      </c>
      <c r="I27" s="30" t="s">
        <v>173</v>
      </c>
      <c r="J27" s="32"/>
      <c r="K27" s="26" t="str">
        <f>"132,5"</f>
        <v>132,5</v>
      </c>
      <c r="L27" s="26" t="str">
        <f>"81,1695"</f>
        <v>81,1695</v>
      </c>
      <c r="M27" s="24" t="s">
        <v>48</v>
      </c>
    </row>
    <row r="28" spans="1:13">
      <c r="A28" s="35" t="s">
        <v>30</v>
      </c>
      <c r="B28" s="27" t="s">
        <v>174</v>
      </c>
      <c r="C28" s="27" t="s">
        <v>161</v>
      </c>
      <c r="D28" s="27" t="s">
        <v>175</v>
      </c>
      <c r="E28" s="28" t="s">
        <v>260</v>
      </c>
      <c r="F28" s="27" t="s">
        <v>251</v>
      </c>
      <c r="G28" s="33" t="s">
        <v>163</v>
      </c>
      <c r="H28" s="33" t="s">
        <v>148</v>
      </c>
      <c r="I28" s="34" t="s">
        <v>97</v>
      </c>
      <c r="J28" s="35"/>
      <c r="K28" s="29" t="str">
        <f>"162,5"</f>
        <v>162,5</v>
      </c>
      <c r="L28" s="29" t="str">
        <f>"102,8300"</f>
        <v>102,8300</v>
      </c>
      <c r="M28" s="27" t="s">
        <v>165</v>
      </c>
    </row>
    <row r="30" spans="1:13" ht="16">
      <c r="A30" s="64" t="s">
        <v>176</v>
      </c>
      <c r="B30" s="64"/>
      <c r="C30" s="65"/>
      <c r="D30" s="65"/>
      <c r="E30" s="65"/>
      <c r="F30" s="65"/>
      <c r="G30" s="65"/>
      <c r="H30" s="65"/>
      <c r="I30" s="65"/>
      <c r="J30" s="65"/>
    </row>
    <row r="31" spans="1:13">
      <c r="A31" s="32" t="s">
        <v>30</v>
      </c>
      <c r="B31" s="24" t="s">
        <v>177</v>
      </c>
      <c r="C31" s="24" t="s">
        <v>178</v>
      </c>
      <c r="D31" s="24" t="s">
        <v>179</v>
      </c>
      <c r="E31" s="25" t="s">
        <v>260</v>
      </c>
      <c r="F31" s="24" t="s">
        <v>14</v>
      </c>
      <c r="G31" s="30" t="s">
        <v>180</v>
      </c>
      <c r="H31" s="30" t="s">
        <v>81</v>
      </c>
      <c r="I31" s="30" t="s">
        <v>82</v>
      </c>
      <c r="J31" s="32"/>
      <c r="K31" s="26" t="str">
        <f>"205,0"</f>
        <v>205,0</v>
      </c>
      <c r="L31" s="26" t="str">
        <f>"121,5240"</f>
        <v>121,5240</v>
      </c>
      <c r="M31" s="24"/>
    </row>
    <row r="32" spans="1:13">
      <c r="A32" s="35" t="s">
        <v>119</v>
      </c>
      <c r="B32" s="27" t="s">
        <v>181</v>
      </c>
      <c r="C32" s="27" t="s">
        <v>182</v>
      </c>
      <c r="D32" s="27" t="s">
        <v>179</v>
      </c>
      <c r="E32" s="28" t="s">
        <v>260</v>
      </c>
      <c r="F32" s="27" t="s">
        <v>250</v>
      </c>
      <c r="G32" s="33" t="s">
        <v>183</v>
      </c>
      <c r="H32" s="33" t="s">
        <v>44</v>
      </c>
      <c r="I32" s="34" t="s">
        <v>45</v>
      </c>
      <c r="J32" s="35"/>
      <c r="K32" s="29" t="str">
        <f>"180,0"</f>
        <v>180,0</v>
      </c>
      <c r="L32" s="29" t="str">
        <f>"106,7040"</f>
        <v>106,7040</v>
      </c>
      <c r="M32" s="27"/>
    </row>
    <row r="34" spans="1:13" ht="16">
      <c r="A34" s="64" t="s">
        <v>184</v>
      </c>
      <c r="B34" s="64"/>
      <c r="C34" s="65"/>
      <c r="D34" s="65"/>
      <c r="E34" s="65"/>
      <c r="F34" s="65"/>
      <c r="G34" s="65"/>
      <c r="H34" s="65"/>
      <c r="I34" s="65"/>
      <c r="J34" s="65"/>
    </row>
    <row r="35" spans="1:13">
      <c r="A35" s="32" t="s">
        <v>30</v>
      </c>
      <c r="B35" s="24" t="s">
        <v>185</v>
      </c>
      <c r="C35" s="24" t="s">
        <v>186</v>
      </c>
      <c r="D35" s="24" t="s">
        <v>187</v>
      </c>
      <c r="E35" s="25" t="s">
        <v>260</v>
      </c>
      <c r="F35" s="24" t="s">
        <v>112</v>
      </c>
      <c r="G35" s="30" t="s">
        <v>188</v>
      </c>
      <c r="H35" s="30" t="s">
        <v>44</v>
      </c>
      <c r="I35" s="30" t="s">
        <v>189</v>
      </c>
      <c r="J35" s="32"/>
      <c r="K35" s="26" t="str">
        <f>"182,5"</f>
        <v>182,5</v>
      </c>
      <c r="L35" s="26" t="str">
        <f>"105,8318"</f>
        <v>105,8318</v>
      </c>
      <c r="M35" s="24"/>
    </row>
    <row r="36" spans="1:13">
      <c r="A36" s="35" t="s">
        <v>30</v>
      </c>
      <c r="B36" s="27" t="s">
        <v>190</v>
      </c>
      <c r="C36" s="27" t="s">
        <v>191</v>
      </c>
      <c r="D36" s="27" t="s">
        <v>192</v>
      </c>
      <c r="E36" s="28" t="s">
        <v>257</v>
      </c>
      <c r="F36" s="27" t="s">
        <v>193</v>
      </c>
      <c r="G36" s="33" t="s">
        <v>163</v>
      </c>
      <c r="H36" s="34" t="s">
        <v>97</v>
      </c>
      <c r="I36" s="33" t="s">
        <v>183</v>
      </c>
      <c r="J36" s="35"/>
      <c r="K36" s="29" t="str">
        <f>"170,0"</f>
        <v>170,0</v>
      </c>
      <c r="L36" s="29" t="str">
        <f>"99,5860"</f>
        <v>99,5860</v>
      </c>
      <c r="M36" s="27"/>
    </row>
    <row r="38" spans="1:13" ht="16">
      <c r="F38" s="11"/>
      <c r="G38" s="5"/>
      <c r="K38" s="19"/>
      <c r="M38" s="6"/>
    </row>
    <row r="39" spans="1:13">
      <c r="G39" s="5"/>
      <c r="K39" s="19"/>
      <c r="M39" s="6"/>
    </row>
    <row r="40" spans="1:13" ht="18">
      <c r="B40" s="12" t="s">
        <v>24</v>
      </c>
      <c r="C40" s="12"/>
      <c r="G40" s="3"/>
      <c r="K40" s="19"/>
      <c r="M40" s="6"/>
    </row>
    <row r="41" spans="1:13" ht="16">
      <c r="B41" s="13" t="s">
        <v>25</v>
      </c>
      <c r="C41" s="13"/>
      <c r="G41" s="3"/>
      <c r="K41" s="19"/>
      <c r="M41" s="6"/>
    </row>
    <row r="42" spans="1:13" ht="14">
      <c r="B42" s="14"/>
      <c r="C42" s="15" t="s">
        <v>87</v>
      </c>
      <c r="G42" s="3"/>
      <c r="K42" s="19"/>
      <c r="M42" s="6"/>
    </row>
    <row r="43" spans="1:13" ht="14">
      <c r="B43" s="16" t="s">
        <v>26</v>
      </c>
      <c r="C43" s="16" t="s">
        <v>27</v>
      </c>
      <c r="D43" s="16" t="s">
        <v>252</v>
      </c>
      <c r="E43" s="17" t="s">
        <v>116</v>
      </c>
      <c r="F43" s="16" t="s">
        <v>28</v>
      </c>
      <c r="G43" s="3"/>
      <c r="K43" s="19"/>
      <c r="M43" s="6"/>
    </row>
    <row r="44" spans="1:13">
      <c r="B44" s="5" t="s">
        <v>134</v>
      </c>
      <c r="C44" s="5" t="s">
        <v>90</v>
      </c>
      <c r="D44" s="19" t="s">
        <v>89</v>
      </c>
      <c r="E44" s="20">
        <v>80</v>
      </c>
      <c r="F44" s="18">
        <v>62.656002044677699</v>
      </c>
      <c r="G44" s="3"/>
      <c r="K44" s="19"/>
      <c r="M44" s="6"/>
    </row>
    <row r="45" spans="1:13">
      <c r="B45" s="5" t="s">
        <v>156</v>
      </c>
      <c r="C45" s="5" t="s">
        <v>88</v>
      </c>
      <c r="D45" s="19" t="s">
        <v>29</v>
      </c>
      <c r="E45" s="20">
        <v>95</v>
      </c>
      <c r="F45" s="18">
        <v>60.923502147197702</v>
      </c>
      <c r="G45" s="3"/>
      <c r="K45" s="19"/>
      <c r="M45" s="6"/>
    </row>
    <row r="46" spans="1:13">
      <c r="B46" s="5" t="s">
        <v>120</v>
      </c>
      <c r="C46" s="5" t="s">
        <v>88</v>
      </c>
      <c r="D46" s="19" t="s">
        <v>117</v>
      </c>
      <c r="E46" s="20">
        <v>37.5</v>
      </c>
      <c r="F46" s="18">
        <v>50.077499449253096</v>
      </c>
      <c r="G46" s="3"/>
      <c r="K46" s="19"/>
      <c r="M46" s="6"/>
    </row>
    <row r="47" spans="1:13">
      <c r="G47" s="3"/>
      <c r="K47" s="19"/>
      <c r="M47" s="6"/>
    </row>
    <row r="48" spans="1:13" ht="14">
      <c r="B48" s="14"/>
      <c r="C48" s="15" t="s">
        <v>49</v>
      </c>
      <c r="G48" s="3"/>
      <c r="K48" s="19"/>
      <c r="M48" s="6"/>
    </row>
    <row r="49" spans="2:13" ht="14">
      <c r="B49" s="16" t="s">
        <v>26</v>
      </c>
      <c r="C49" s="16" t="s">
        <v>27</v>
      </c>
      <c r="D49" s="16" t="s">
        <v>252</v>
      </c>
      <c r="E49" s="17" t="s">
        <v>116</v>
      </c>
      <c r="F49" s="16" t="s">
        <v>28</v>
      </c>
      <c r="G49" s="3"/>
      <c r="K49" s="19"/>
      <c r="M49" s="6"/>
    </row>
    <row r="50" spans="2:13">
      <c r="B50" s="5" t="s">
        <v>177</v>
      </c>
      <c r="C50" s="5" t="s">
        <v>49</v>
      </c>
      <c r="D50" s="19" t="s">
        <v>194</v>
      </c>
      <c r="E50" s="20">
        <v>205</v>
      </c>
      <c r="F50" s="18">
        <v>121.524004340172</v>
      </c>
      <c r="G50" s="3"/>
      <c r="K50" s="19"/>
      <c r="M50" s="6"/>
    </row>
    <row r="51" spans="2:13">
      <c r="B51" s="5" t="s">
        <v>144</v>
      </c>
      <c r="C51" s="5" t="s">
        <v>49</v>
      </c>
      <c r="D51" s="19" t="s">
        <v>50</v>
      </c>
      <c r="E51" s="20">
        <v>162.5</v>
      </c>
      <c r="F51" s="18">
        <v>117.34125316143</v>
      </c>
      <c r="G51" s="3"/>
      <c r="K51" s="19"/>
      <c r="M51" s="6"/>
    </row>
    <row r="52" spans="2:13">
      <c r="B52" s="5" t="s">
        <v>181</v>
      </c>
      <c r="C52" s="5" t="s">
        <v>49</v>
      </c>
      <c r="D52" s="19" t="s">
        <v>194</v>
      </c>
      <c r="E52" s="20">
        <v>180</v>
      </c>
      <c r="F52" s="18">
        <v>106.70400381088299</v>
      </c>
      <c r="G52" s="3"/>
      <c r="K52" s="19"/>
      <c r="M52" s="6"/>
    </row>
  </sheetData>
  <mergeCells count="19">
    <mergeCell ref="A34:J34"/>
    <mergeCell ref="B3:B4"/>
    <mergeCell ref="A9:J9"/>
    <mergeCell ref="A14:J14"/>
    <mergeCell ref="A17:J17"/>
    <mergeCell ref="A21:J21"/>
    <mergeCell ref="A26:J26"/>
    <mergeCell ref="A30:J30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M10"/>
  <sheetViews>
    <sheetView workbookViewId="0">
      <selection activeCell="E11" sqref="E11"/>
    </sheetView>
  </sheetViews>
  <sheetFormatPr baseColWidth="10" defaultColWidth="9.1640625" defaultRowHeight="13"/>
  <cols>
    <col min="1" max="1" width="7.5" style="5" bestFit="1" customWidth="1"/>
    <col min="2" max="2" width="19.5" style="5" bestFit="1" customWidth="1"/>
    <col min="3" max="3" width="26.5" style="5" bestFit="1" customWidth="1"/>
    <col min="4" max="4" width="21.5" style="5" bestFit="1" customWidth="1"/>
    <col min="5" max="5" width="10.5" style="10" bestFit="1" customWidth="1"/>
    <col min="6" max="6" width="29.1640625" style="5" bestFit="1" customWidth="1"/>
    <col min="7" max="9" width="5.5" style="19" customWidth="1"/>
    <col min="10" max="10" width="4.83203125" style="19" customWidth="1"/>
    <col min="11" max="11" width="10.5" style="6" bestFit="1" customWidth="1"/>
    <col min="12" max="12" width="8.5" style="6" bestFit="1" customWidth="1"/>
    <col min="13" max="13" width="16.5" style="5" bestFit="1" customWidth="1"/>
    <col min="14" max="16384" width="9.1640625" style="3"/>
  </cols>
  <sheetData>
    <row r="1" spans="1:13" s="2" customFormat="1" ht="29" customHeight="1">
      <c r="A1" s="43" t="s">
        <v>244</v>
      </c>
      <c r="B1" s="44"/>
      <c r="C1" s="45"/>
      <c r="D1" s="45"/>
      <c r="E1" s="45"/>
      <c r="F1" s="45"/>
      <c r="G1" s="45"/>
      <c r="H1" s="45"/>
      <c r="I1" s="45"/>
      <c r="J1" s="45"/>
      <c r="K1" s="45"/>
      <c r="L1" s="45"/>
      <c r="M1" s="46"/>
    </row>
    <row r="2" spans="1:13" s="2" customFormat="1" ht="62" customHeight="1" thickBot="1">
      <c r="A2" s="47"/>
      <c r="B2" s="48"/>
      <c r="C2" s="49"/>
      <c r="D2" s="49"/>
      <c r="E2" s="49"/>
      <c r="F2" s="49"/>
      <c r="G2" s="49"/>
      <c r="H2" s="49"/>
      <c r="I2" s="49"/>
      <c r="J2" s="49"/>
      <c r="K2" s="49"/>
      <c r="L2" s="49"/>
      <c r="M2" s="50"/>
    </row>
    <row r="3" spans="1:13" s="1" customFormat="1" ht="12.75" customHeight="1">
      <c r="A3" s="51" t="s">
        <v>254</v>
      </c>
      <c r="B3" s="62" t="s">
        <v>0</v>
      </c>
      <c r="C3" s="53" t="s">
        <v>255</v>
      </c>
      <c r="D3" s="53" t="s">
        <v>6</v>
      </c>
      <c r="E3" s="55" t="s">
        <v>256</v>
      </c>
      <c r="F3" s="57" t="s">
        <v>5</v>
      </c>
      <c r="G3" s="57" t="s">
        <v>8</v>
      </c>
      <c r="H3" s="57"/>
      <c r="I3" s="57"/>
      <c r="J3" s="57"/>
      <c r="K3" s="55" t="s">
        <v>118</v>
      </c>
      <c r="L3" s="55" t="s">
        <v>3</v>
      </c>
      <c r="M3" s="58" t="s">
        <v>2</v>
      </c>
    </row>
    <row r="4" spans="1:13" s="1" customFormat="1" ht="21" customHeight="1" thickBot="1">
      <c r="A4" s="52"/>
      <c r="B4" s="63"/>
      <c r="C4" s="54"/>
      <c r="D4" s="54"/>
      <c r="E4" s="56"/>
      <c r="F4" s="54"/>
      <c r="G4" s="4">
        <v>1</v>
      </c>
      <c r="H4" s="4">
        <v>2</v>
      </c>
      <c r="I4" s="4">
        <v>3</v>
      </c>
      <c r="J4" s="4" t="s">
        <v>4</v>
      </c>
      <c r="K4" s="56"/>
      <c r="L4" s="56"/>
      <c r="M4" s="59"/>
    </row>
    <row r="5" spans="1:13" ht="16">
      <c r="A5" s="60" t="s">
        <v>98</v>
      </c>
      <c r="B5" s="60"/>
      <c r="C5" s="61"/>
      <c r="D5" s="61"/>
      <c r="E5" s="61"/>
      <c r="F5" s="61"/>
      <c r="G5" s="61"/>
      <c r="H5" s="61"/>
      <c r="I5" s="61"/>
      <c r="J5" s="61"/>
    </row>
    <row r="6" spans="1:13">
      <c r="A6" s="32" t="s">
        <v>30</v>
      </c>
      <c r="B6" s="24" t="s">
        <v>99</v>
      </c>
      <c r="C6" s="24" t="s">
        <v>100</v>
      </c>
      <c r="D6" s="24" t="s">
        <v>101</v>
      </c>
      <c r="E6" s="25" t="s">
        <v>258</v>
      </c>
      <c r="F6" s="24" t="s">
        <v>102</v>
      </c>
      <c r="G6" s="30" t="s">
        <v>103</v>
      </c>
      <c r="H6" s="30" t="s">
        <v>104</v>
      </c>
      <c r="I6" s="30" t="s">
        <v>105</v>
      </c>
      <c r="J6" s="32"/>
      <c r="K6" s="26" t="str">
        <f>"30,0"</f>
        <v>30,0</v>
      </c>
      <c r="L6" s="26" t="str">
        <f>"39,0480"</f>
        <v>39,0480</v>
      </c>
      <c r="M6" s="24" t="s">
        <v>126</v>
      </c>
    </row>
    <row r="7" spans="1:13">
      <c r="A7" s="35" t="s">
        <v>119</v>
      </c>
      <c r="B7" s="27" t="s">
        <v>106</v>
      </c>
      <c r="C7" s="27" t="s">
        <v>107</v>
      </c>
      <c r="D7" s="27" t="s">
        <v>108</v>
      </c>
      <c r="E7" s="28" t="s">
        <v>258</v>
      </c>
      <c r="F7" s="27" t="s">
        <v>102</v>
      </c>
      <c r="G7" s="33" t="s">
        <v>103</v>
      </c>
      <c r="H7" s="33" t="s">
        <v>104</v>
      </c>
      <c r="I7" s="33" t="s">
        <v>105</v>
      </c>
      <c r="J7" s="35"/>
      <c r="K7" s="29" t="str">
        <f>"30,0"</f>
        <v>30,0</v>
      </c>
      <c r="L7" s="29" t="str">
        <f>"32,5680"</f>
        <v>32,5680</v>
      </c>
      <c r="M7" s="27" t="s">
        <v>126</v>
      </c>
    </row>
    <row r="9" spans="1:13" ht="16">
      <c r="A9" s="64" t="s">
        <v>69</v>
      </c>
      <c r="B9" s="64"/>
      <c r="C9" s="65"/>
      <c r="D9" s="65"/>
      <c r="E9" s="65"/>
      <c r="F9" s="65"/>
      <c r="G9" s="65"/>
      <c r="H9" s="65"/>
      <c r="I9" s="65"/>
      <c r="J9" s="65"/>
    </row>
    <row r="10" spans="1:13">
      <c r="A10" s="22" t="s">
        <v>30</v>
      </c>
      <c r="B10" s="7" t="s">
        <v>109</v>
      </c>
      <c r="C10" s="7" t="s">
        <v>110</v>
      </c>
      <c r="D10" s="7" t="s">
        <v>111</v>
      </c>
      <c r="E10" s="8" t="s">
        <v>260</v>
      </c>
      <c r="F10" s="7" t="s">
        <v>112</v>
      </c>
      <c r="G10" s="21" t="s">
        <v>113</v>
      </c>
      <c r="H10" s="21" t="s">
        <v>44</v>
      </c>
      <c r="I10" s="23" t="s">
        <v>114</v>
      </c>
      <c r="J10" s="22"/>
      <c r="K10" s="9" t="str">
        <f>"180,0"</f>
        <v>180,0</v>
      </c>
      <c r="L10" s="9" t="str">
        <f>"120,9420"</f>
        <v>120,9420</v>
      </c>
      <c r="M10" s="7" t="s">
        <v>115</v>
      </c>
    </row>
  </sheetData>
  <mergeCells count="13">
    <mergeCell ref="A9:J9"/>
    <mergeCell ref="B3:B4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M9"/>
  <sheetViews>
    <sheetView workbookViewId="0">
      <selection activeCell="E10" sqref="E10"/>
    </sheetView>
  </sheetViews>
  <sheetFormatPr baseColWidth="10" defaultColWidth="9.1640625" defaultRowHeight="13"/>
  <cols>
    <col min="1" max="1" width="7.5" style="5" bestFit="1" customWidth="1"/>
    <col min="2" max="2" width="17.33203125" style="5" bestFit="1" customWidth="1"/>
    <col min="3" max="3" width="26.33203125" style="5" bestFit="1" customWidth="1"/>
    <col min="4" max="4" width="21.5" style="5" bestFit="1" customWidth="1"/>
    <col min="5" max="5" width="10.5" style="10" bestFit="1" customWidth="1"/>
    <col min="6" max="6" width="30.1640625" style="5" bestFit="1" customWidth="1"/>
    <col min="7" max="9" width="5.5" style="19" customWidth="1"/>
    <col min="10" max="10" width="4.83203125" style="19" customWidth="1"/>
    <col min="11" max="11" width="10.5" style="6" bestFit="1" customWidth="1"/>
    <col min="12" max="12" width="10.33203125" style="6" customWidth="1"/>
    <col min="13" max="13" width="15.5" style="5" bestFit="1" customWidth="1"/>
    <col min="14" max="16384" width="9.1640625" style="3"/>
  </cols>
  <sheetData>
    <row r="1" spans="1:13" s="2" customFormat="1" ht="29" customHeight="1">
      <c r="A1" s="43" t="s">
        <v>242</v>
      </c>
      <c r="B1" s="44"/>
      <c r="C1" s="45"/>
      <c r="D1" s="45"/>
      <c r="E1" s="45"/>
      <c r="F1" s="45"/>
      <c r="G1" s="45"/>
      <c r="H1" s="45"/>
      <c r="I1" s="45"/>
      <c r="J1" s="45"/>
      <c r="K1" s="45"/>
      <c r="L1" s="45"/>
      <c r="M1" s="46"/>
    </row>
    <row r="2" spans="1:13" s="2" customFormat="1" ht="62" customHeight="1" thickBot="1">
      <c r="A2" s="47"/>
      <c r="B2" s="48"/>
      <c r="C2" s="49"/>
      <c r="D2" s="49"/>
      <c r="E2" s="49"/>
      <c r="F2" s="49"/>
      <c r="G2" s="49"/>
      <c r="H2" s="49"/>
      <c r="I2" s="49"/>
      <c r="J2" s="49"/>
      <c r="K2" s="49"/>
      <c r="L2" s="49"/>
      <c r="M2" s="50"/>
    </row>
    <row r="3" spans="1:13" s="1" customFormat="1" ht="12.75" customHeight="1">
      <c r="A3" s="51" t="s">
        <v>254</v>
      </c>
      <c r="B3" s="62" t="s">
        <v>0</v>
      </c>
      <c r="C3" s="53" t="s">
        <v>255</v>
      </c>
      <c r="D3" s="53" t="s">
        <v>6</v>
      </c>
      <c r="E3" s="55" t="s">
        <v>256</v>
      </c>
      <c r="F3" s="57" t="s">
        <v>5</v>
      </c>
      <c r="G3" s="57" t="s">
        <v>8</v>
      </c>
      <c r="H3" s="57"/>
      <c r="I3" s="57"/>
      <c r="J3" s="57"/>
      <c r="K3" s="55" t="s">
        <v>118</v>
      </c>
      <c r="L3" s="55" t="s">
        <v>3</v>
      </c>
      <c r="M3" s="58" t="s">
        <v>2</v>
      </c>
    </row>
    <row r="4" spans="1:13" s="1" customFormat="1" ht="21" customHeight="1" thickBot="1">
      <c r="A4" s="52"/>
      <c r="B4" s="63"/>
      <c r="C4" s="54"/>
      <c r="D4" s="54"/>
      <c r="E4" s="56"/>
      <c r="F4" s="54"/>
      <c r="G4" s="4">
        <v>1</v>
      </c>
      <c r="H4" s="4">
        <v>2</v>
      </c>
      <c r="I4" s="4">
        <v>3</v>
      </c>
      <c r="J4" s="4" t="s">
        <v>4</v>
      </c>
      <c r="K4" s="56"/>
      <c r="L4" s="56"/>
      <c r="M4" s="59"/>
    </row>
    <row r="5" spans="1:13" ht="16">
      <c r="A5" s="60" t="s">
        <v>195</v>
      </c>
      <c r="B5" s="60"/>
      <c r="C5" s="61"/>
      <c r="D5" s="61"/>
      <c r="E5" s="61"/>
      <c r="F5" s="61"/>
      <c r="G5" s="61"/>
      <c r="H5" s="61"/>
      <c r="I5" s="61"/>
      <c r="J5" s="61"/>
    </row>
    <row r="6" spans="1:13">
      <c r="A6" s="22" t="s">
        <v>30</v>
      </c>
      <c r="B6" s="7" t="s">
        <v>196</v>
      </c>
      <c r="C6" s="7" t="s">
        <v>197</v>
      </c>
      <c r="D6" s="7" t="s">
        <v>198</v>
      </c>
      <c r="E6" s="8" t="s">
        <v>260</v>
      </c>
      <c r="F6" s="7" t="s">
        <v>14</v>
      </c>
      <c r="G6" s="21" t="s">
        <v>199</v>
      </c>
      <c r="H6" s="21" t="s">
        <v>56</v>
      </c>
      <c r="I6" s="21" t="s">
        <v>57</v>
      </c>
      <c r="J6" s="22"/>
      <c r="K6" s="9" t="str">
        <f>"65,0"</f>
        <v>65,0</v>
      </c>
      <c r="L6" s="9" t="str">
        <f>"68,9390"</f>
        <v>68,9390</v>
      </c>
      <c r="M6" s="7"/>
    </row>
    <row r="8" spans="1:13" ht="16">
      <c r="A8" s="64" t="s">
        <v>176</v>
      </c>
      <c r="B8" s="64"/>
      <c r="C8" s="65"/>
      <c r="D8" s="65"/>
      <c r="E8" s="65"/>
      <c r="F8" s="65"/>
      <c r="G8" s="65"/>
      <c r="H8" s="65"/>
      <c r="I8" s="65"/>
      <c r="J8" s="65"/>
    </row>
    <row r="9" spans="1:13">
      <c r="A9" s="22" t="s">
        <v>30</v>
      </c>
      <c r="B9" s="7" t="s">
        <v>200</v>
      </c>
      <c r="C9" s="7" t="s">
        <v>201</v>
      </c>
      <c r="D9" s="7" t="s">
        <v>202</v>
      </c>
      <c r="E9" s="8" t="s">
        <v>260</v>
      </c>
      <c r="F9" s="7" t="s">
        <v>14</v>
      </c>
      <c r="G9" s="21" t="s">
        <v>82</v>
      </c>
      <c r="H9" s="21" t="s">
        <v>16</v>
      </c>
      <c r="I9" s="23" t="s">
        <v>203</v>
      </c>
      <c r="J9" s="22"/>
      <c r="K9" s="9" t="str">
        <f>"215,0"</f>
        <v>215,0</v>
      </c>
      <c r="L9" s="9" t="str">
        <f>"121,8512"</f>
        <v>121,8512</v>
      </c>
      <c r="M9" s="7"/>
    </row>
  </sheetData>
  <mergeCells count="13">
    <mergeCell ref="A8:J8"/>
    <mergeCell ref="B3:B4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M21"/>
  <sheetViews>
    <sheetView workbookViewId="0">
      <selection activeCell="E22" sqref="E22"/>
    </sheetView>
  </sheetViews>
  <sheetFormatPr baseColWidth="10" defaultColWidth="9.1640625" defaultRowHeight="13"/>
  <cols>
    <col min="1" max="1" width="7.5" style="5" bestFit="1" customWidth="1"/>
    <col min="2" max="2" width="20" style="5" customWidth="1"/>
    <col min="3" max="3" width="27.5" style="5" bestFit="1" customWidth="1"/>
    <col min="4" max="4" width="21.5" style="5" bestFit="1" customWidth="1"/>
    <col min="5" max="5" width="10.5" style="10" bestFit="1" customWidth="1"/>
    <col min="6" max="6" width="30.1640625" style="5" bestFit="1" customWidth="1"/>
    <col min="7" max="9" width="5.5" style="19" customWidth="1"/>
    <col min="10" max="10" width="4.83203125" style="19" customWidth="1"/>
    <col min="11" max="11" width="10.5" style="6" bestFit="1" customWidth="1"/>
    <col min="12" max="12" width="8.5" style="6" bestFit="1" customWidth="1"/>
    <col min="13" max="13" width="18.6640625" style="5" customWidth="1"/>
    <col min="14" max="16384" width="9.1640625" style="3"/>
  </cols>
  <sheetData>
    <row r="1" spans="1:13" s="2" customFormat="1" ht="29" customHeight="1">
      <c r="A1" s="43" t="s">
        <v>241</v>
      </c>
      <c r="B1" s="44"/>
      <c r="C1" s="45"/>
      <c r="D1" s="45"/>
      <c r="E1" s="45"/>
      <c r="F1" s="45"/>
      <c r="G1" s="45"/>
      <c r="H1" s="45"/>
      <c r="I1" s="45"/>
      <c r="J1" s="45"/>
      <c r="K1" s="45"/>
      <c r="L1" s="45"/>
      <c r="M1" s="46"/>
    </row>
    <row r="2" spans="1:13" s="2" customFormat="1" ht="62" customHeight="1" thickBot="1">
      <c r="A2" s="47"/>
      <c r="B2" s="48"/>
      <c r="C2" s="49"/>
      <c r="D2" s="49"/>
      <c r="E2" s="49"/>
      <c r="F2" s="49"/>
      <c r="G2" s="49"/>
      <c r="H2" s="49"/>
      <c r="I2" s="49"/>
      <c r="J2" s="49"/>
      <c r="K2" s="49"/>
      <c r="L2" s="49"/>
      <c r="M2" s="50"/>
    </row>
    <row r="3" spans="1:13" s="1" customFormat="1" ht="12.75" customHeight="1">
      <c r="A3" s="51" t="s">
        <v>254</v>
      </c>
      <c r="B3" s="62" t="s">
        <v>0</v>
      </c>
      <c r="C3" s="53" t="s">
        <v>255</v>
      </c>
      <c r="D3" s="53" t="s">
        <v>6</v>
      </c>
      <c r="E3" s="55" t="s">
        <v>256</v>
      </c>
      <c r="F3" s="57" t="s">
        <v>5</v>
      </c>
      <c r="G3" s="57" t="s">
        <v>8</v>
      </c>
      <c r="H3" s="57"/>
      <c r="I3" s="57"/>
      <c r="J3" s="57"/>
      <c r="K3" s="55" t="s">
        <v>118</v>
      </c>
      <c r="L3" s="55" t="s">
        <v>3</v>
      </c>
      <c r="M3" s="58" t="s">
        <v>2</v>
      </c>
    </row>
    <row r="4" spans="1:13" s="1" customFormat="1" ht="21" customHeight="1" thickBot="1">
      <c r="A4" s="52"/>
      <c r="B4" s="63"/>
      <c r="C4" s="54"/>
      <c r="D4" s="54"/>
      <c r="E4" s="56"/>
      <c r="F4" s="54"/>
      <c r="G4" s="4">
        <v>1</v>
      </c>
      <c r="H4" s="4">
        <v>2</v>
      </c>
      <c r="I4" s="4">
        <v>3</v>
      </c>
      <c r="J4" s="4" t="s">
        <v>4</v>
      </c>
      <c r="K4" s="56"/>
      <c r="L4" s="56"/>
      <c r="M4" s="59"/>
    </row>
    <row r="5" spans="1:13" ht="16">
      <c r="A5" s="60" t="s">
        <v>195</v>
      </c>
      <c r="B5" s="60"/>
      <c r="C5" s="61"/>
      <c r="D5" s="61"/>
      <c r="E5" s="61"/>
      <c r="F5" s="61"/>
      <c r="G5" s="61"/>
      <c r="H5" s="61"/>
      <c r="I5" s="61"/>
      <c r="J5" s="61"/>
    </row>
    <row r="6" spans="1:13">
      <c r="A6" s="22" t="s">
        <v>30</v>
      </c>
      <c r="B6" s="7" t="s">
        <v>196</v>
      </c>
      <c r="C6" s="7" t="s">
        <v>197</v>
      </c>
      <c r="D6" s="7" t="s">
        <v>198</v>
      </c>
      <c r="E6" s="8" t="s">
        <v>260</v>
      </c>
      <c r="F6" s="7" t="s">
        <v>14</v>
      </c>
      <c r="G6" s="21" t="s">
        <v>204</v>
      </c>
      <c r="H6" s="21" t="s">
        <v>205</v>
      </c>
      <c r="I6" s="23" t="s">
        <v>206</v>
      </c>
      <c r="J6" s="22"/>
      <c r="K6" s="9" t="str">
        <f>"47,5"</f>
        <v>47,5</v>
      </c>
      <c r="L6" s="9" t="str">
        <f>"56,7625"</f>
        <v>56,7625</v>
      </c>
      <c r="M6" s="7"/>
    </row>
    <row r="8" spans="1:13" ht="16">
      <c r="A8" s="64" t="s">
        <v>31</v>
      </c>
      <c r="B8" s="64"/>
      <c r="C8" s="65"/>
      <c r="D8" s="65"/>
      <c r="E8" s="65"/>
      <c r="F8" s="65"/>
      <c r="G8" s="65"/>
      <c r="H8" s="65"/>
      <c r="I8" s="65"/>
      <c r="J8" s="65"/>
    </row>
    <row r="9" spans="1:13">
      <c r="A9" s="22" t="s">
        <v>30</v>
      </c>
      <c r="B9" s="7" t="s">
        <v>207</v>
      </c>
      <c r="C9" s="7" t="s">
        <v>208</v>
      </c>
      <c r="D9" s="7" t="s">
        <v>209</v>
      </c>
      <c r="E9" s="8" t="s">
        <v>259</v>
      </c>
      <c r="F9" s="7" t="s">
        <v>14</v>
      </c>
      <c r="G9" s="21" t="s">
        <v>56</v>
      </c>
      <c r="H9" s="23" t="s">
        <v>67</v>
      </c>
      <c r="I9" s="21" t="s">
        <v>75</v>
      </c>
      <c r="J9" s="22"/>
      <c r="K9" s="9" t="str">
        <f>"72,5"</f>
        <v>72,5</v>
      </c>
      <c r="L9" s="9" t="str">
        <f>"56,9270"</f>
        <v>56,9270</v>
      </c>
      <c r="M9" s="7"/>
    </row>
    <row r="11" spans="1:13" ht="16">
      <c r="A11" s="64" t="s">
        <v>39</v>
      </c>
      <c r="B11" s="64"/>
      <c r="C11" s="65"/>
      <c r="D11" s="65"/>
      <c r="E11" s="65"/>
      <c r="F11" s="65"/>
      <c r="G11" s="65"/>
      <c r="H11" s="65"/>
      <c r="I11" s="65"/>
      <c r="J11" s="65"/>
    </row>
    <row r="12" spans="1:13">
      <c r="A12" s="22" t="s">
        <v>30</v>
      </c>
      <c r="B12" s="7" t="s">
        <v>144</v>
      </c>
      <c r="C12" s="7" t="s">
        <v>145</v>
      </c>
      <c r="D12" s="7" t="s">
        <v>146</v>
      </c>
      <c r="E12" s="8" t="s">
        <v>260</v>
      </c>
      <c r="F12" s="7" t="s">
        <v>14</v>
      </c>
      <c r="G12" s="21" t="s">
        <v>20</v>
      </c>
      <c r="H12" s="21" t="s">
        <v>84</v>
      </c>
      <c r="I12" s="21" t="s">
        <v>210</v>
      </c>
      <c r="J12" s="22"/>
      <c r="K12" s="9" t="str">
        <f>"155,5"</f>
        <v>155,5</v>
      </c>
      <c r="L12" s="9" t="str">
        <f>"112,2866"</f>
        <v>112,2866</v>
      </c>
      <c r="M12" s="7"/>
    </row>
    <row r="14" spans="1:13" ht="16">
      <c r="A14" s="64" t="s">
        <v>69</v>
      </c>
      <c r="B14" s="64"/>
      <c r="C14" s="65"/>
      <c r="D14" s="65"/>
      <c r="E14" s="65"/>
      <c r="F14" s="65"/>
      <c r="G14" s="65"/>
      <c r="H14" s="65"/>
      <c r="I14" s="65"/>
      <c r="J14" s="65"/>
    </row>
    <row r="15" spans="1:13">
      <c r="A15" s="22" t="s">
        <v>30</v>
      </c>
      <c r="B15" s="7" t="s">
        <v>211</v>
      </c>
      <c r="C15" s="7" t="s">
        <v>212</v>
      </c>
      <c r="D15" s="7" t="s">
        <v>213</v>
      </c>
      <c r="E15" s="8" t="s">
        <v>257</v>
      </c>
      <c r="F15" s="7" t="s">
        <v>193</v>
      </c>
      <c r="G15" s="21" t="s">
        <v>59</v>
      </c>
      <c r="H15" s="21" t="s">
        <v>18</v>
      </c>
      <c r="I15" s="23" t="s">
        <v>46</v>
      </c>
      <c r="J15" s="22"/>
      <c r="K15" s="9" t="str">
        <f>"135,0"</f>
        <v>135,0</v>
      </c>
      <c r="L15" s="9" t="str">
        <f>"90,4365"</f>
        <v>90,4365</v>
      </c>
      <c r="M15" s="7"/>
    </row>
    <row r="17" spans="1:13" ht="16">
      <c r="A17" s="64" t="s">
        <v>176</v>
      </c>
      <c r="B17" s="64"/>
      <c r="C17" s="65"/>
      <c r="D17" s="65"/>
      <c r="E17" s="65"/>
      <c r="F17" s="65"/>
      <c r="G17" s="65"/>
      <c r="H17" s="65"/>
      <c r="I17" s="65"/>
      <c r="J17" s="65"/>
    </row>
    <row r="18" spans="1:13">
      <c r="A18" s="22" t="s">
        <v>30</v>
      </c>
      <c r="B18" s="7" t="s">
        <v>200</v>
      </c>
      <c r="C18" s="7" t="s">
        <v>201</v>
      </c>
      <c r="D18" s="7" t="s">
        <v>202</v>
      </c>
      <c r="E18" s="8" t="s">
        <v>260</v>
      </c>
      <c r="F18" s="7" t="s">
        <v>14</v>
      </c>
      <c r="G18" s="21" t="s">
        <v>19</v>
      </c>
      <c r="H18" s="21" t="s">
        <v>20</v>
      </c>
      <c r="I18" s="21" t="s">
        <v>83</v>
      </c>
      <c r="J18" s="22"/>
      <c r="K18" s="9" t="str">
        <f>"150,0"</f>
        <v>150,0</v>
      </c>
      <c r="L18" s="9" t="str">
        <f>"88,9950"</f>
        <v>88,9950</v>
      </c>
      <c r="M18" s="7"/>
    </row>
    <row r="20" spans="1:13" ht="16">
      <c r="A20" s="64" t="s">
        <v>184</v>
      </c>
      <c r="B20" s="64"/>
      <c r="C20" s="65"/>
      <c r="D20" s="65"/>
      <c r="E20" s="65"/>
      <c r="F20" s="65"/>
      <c r="G20" s="65"/>
      <c r="H20" s="65"/>
      <c r="I20" s="65"/>
      <c r="J20" s="65"/>
    </row>
    <row r="21" spans="1:13">
      <c r="A21" s="22" t="s">
        <v>30</v>
      </c>
      <c r="B21" s="7" t="s">
        <v>190</v>
      </c>
      <c r="C21" s="7" t="s">
        <v>191</v>
      </c>
      <c r="D21" s="7" t="s">
        <v>192</v>
      </c>
      <c r="E21" s="8" t="s">
        <v>257</v>
      </c>
      <c r="F21" s="7" t="s">
        <v>193</v>
      </c>
      <c r="G21" s="21" t="s">
        <v>163</v>
      </c>
      <c r="H21" s="21" t="s">
        <v>97</v>
      </c>
      <c r="I21" s="21" t="s">
        <v>183</v>
      </c>
      <c r="J21" s="22"/>
      <c r="K21" s="9" t="str">
        <f>"170,0"</f>
        <v>170,0</v>
      </c>
      <c r="L21" s="9" t="str">
        <f>"99,5860"</f>
        <v>99,5860</v>
      </c>
      <c r="M21" s="7"/>
    </row>
  </sheetData>
  <mergeCells count="17">
    <mergeCell ref="A20:J20"/>
    <mergeCell ref="A5:J5"/>
    <mergeCell ref="A8:J8"/>
    <mergeCell ref="A11:J11"/>
    <mergeCell ref="A14:J14"/>
    <mergeCell ref="A17:J17"/>
    <mergeCell ref="A1:M2"/>
    <mergeCell ref="A3:A4"/>
    <mergeCell ref="C3:C4"/>
    <mergeCell ref="D3:D4"/>
    <mergeCell ref="E3:E4"/>
    <mergeCell ref="F3:F4"/>
    <mergeCell ref="G3:J3"/>
    <mergeCell ref="B3:B4"/>
    <mergeCell ref="K3:K4"/>
    <mergeCell ref="L3:L4"/>
    <mergeCell ref="M3:M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11</vt:i4>
      </vt:variant>
    </vt:vector>
  </HeadingPairs>
  <TitlesOfParts>
    <vt:vector size="11" baseType="lpstr">
      <vt:lpstr>WRPF ПЛ без экипировки ДК</vt:lpstr>
      <vt:lpstr>WRPF ПЛ без экипировки</vt:lpstr>
      <vt:lpstr>WRPF ПЛ в бинтах ДК</vt:lpstr>
      <vt:lpstr>WRPF ПЛ в бинтах</vt:lpstr>
      <vt:lpstr>WRPF Двоеборье без экип</vt:lpstr>
      <vt:lpstr>WRPF Жим лежа без экип ДК</vt:lpstr>
      <vt:lpstr>WRPF Жим лежа без экип</vt:lpstr>
      <vt:lpstr>WEPF Жим софт однопетельная ДК</vt:lpstr>
      <vt:lpstr>WRPF Военный жим ДК</vt:lpstr>
      <vt:lpstr>WRPF Тяга без экипировки ДК</vt:lpstr>
      <vt:lpstr>WRPF Тяга без экипировки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Tomchin</dc:creator>
  <cp:lastModifiedBy>Екатерина Шевелева</cp:lastModifiedBy>
  <cp:lastPrinted>2015-07-16T19:10:53Z</cp:lastPrinted>
  <dcterms:created xsi:type="dcterms:W3CDTF">2002-06-16T13:36:44Z</dcterms:created>
  <dcterms:modified xsi:type="dcterms:W3CDTF">2022-10-29T17:50:25Z</dcterms:modified>
</cp:coreProperties>
</file>