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Ноябрь/"/>
    </mc:Choice>
  </mc:AlternateContent>
  <xr:revisionPtr revIDLastSave="0" documentId="13_ncr:1_{B3238F6C-60D3-5F48-825C-953BEDACCD52}" xr6:coauthVersionLast="45" xr6:coauthVersionMax="45" xr10:uidLastSave="{00000000-0000-0000-0000-000000000000}"/>
  <bookViews>
    <workbookView xWindow="480" yWindow="460" windowWidth="27600" windowHeight="15680" firstSheet="3" activeTab="8" xr2:uid="{00000000-000D-0000-FFFF-FFFF00000000}"/>
  </bookViews>
  <sheets>
    <sheet name="WRPF Двоеборье без экип ДК" sheetId="20" r:id="rId1"/>
    <sheet name="WRPF Жим лежа без экип ДК" sheetId="8" r:id="rId2"/>
    <sheet name="WRPF Жим лежа без экип" sheetId="7" r:id="rId3"/>
    <sheet name="WEPF Жим однослой" sheetId="10" r:id="rId4"/>
    <sheet name="WRPF Военный жим ДК" sheetId="12" r:id="rId5"/>
    <sheet name="WRPF Тяга без экипировки ДК" sheetId="18" r:id="rId6"/>
    <sheet name="WRPF Тяга без экипировки" sheetId="17" r:id="rId7"/>
    <sheet name="WRPF Подъем на бицепс ДК" sheetId="22" r:id="rId8"/>
    <sheet name="WRPF Подъем на бицепс" sheetId="21" r:id="rId9"/>
  </sheets>
  <calcPr calcId="191029" refMode="R1C1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22" l="1"/>
  <c r="K19" i="22"/>
  <c r="L18" i="22"/>
  <c r="K18" i="22"/>
  <c r="L15" i="22"/>
  <c r="K15" i="22"/>
  <c r="L12" i="22"/>
  <c r="K12" i="22"/>
  <c r="L9" i="22"/>
  <c r="K9" i="22"/>
  <c r="L6" i="22"/>
  <c r="K6" i="22"/>
  <c r="L9" i="21"/>
  <c r="K9" i="21"/>
  <c r="L6" i="21"/>
  <c r="K6" i="21"/>
  <c r="P10" i="20"/>
  <c r="O10" i="20"/>
  <c r="P7" i="20"/>
  <c r="P6" i="20"/>
  <c r="O6" i="20"/>
  <c r="L15" i="18"/>
  <c r="K15" i="18"/>
  <c r="L12" i="18"/>
  <c r="K12" i="18"/>
  <c r="L9" i="18"/>
  <c r="K9" i="18"/>
  <c r="L6" i="18"/>
  <c r="K6" i="18"/>
  <c r="L13" i="17"/>
  <c r="K13" i="17"/>
  <c r="L12" i="17"/>
  <c r="K12" i="17"/>
  <c r="L9" i="17"/>
  <c r="L6" i="17"/>
  <c r="K6" i="17"/>
  <c r="L9" i="12"/>
  <c r="K9" i="12"/>
  <c r="L6" i="12"/>
  <c r="K6" i="12"/>
  <c r="L7" i="10"/>
  <c r="K7" i="10"/>
  <c r="L6" i="10"/>
  <c r="K6" i="10"/>
  <c r="L50" i="8"/>
  <c r="K50" i="8"/>
  <c r="L47" i="8"/>
  <c r="K47" i="8"/>
  <c r="L44" i="8"/>
  <c r="K44" i="8"/>
  <c r="L43" i="8"/>
  <c r="K43" i="8"/>
  <c r="L42" i="8"/>
  <c r="K42" i="8"/>
  <c r="L39" i="8"/>
  <c r="K39" i="8"/>
  <c r="L38" i="8"/>
  <c r="K38" i="8"/>
  <c r="L37" i="8"/>
  <c r="K37" i="8"/>
  <c r="L36" i="8"/>
  <c r="K36" i="8"/>
  <c r="L35" i="8"/>
  <c r="K35" i="8"/>
  <c r="L32" i="8"/>
  <c r="K32" i="8"/>
  <c r="L31" i="8"/>
  <c r="K31" i="8"/>
  <c r="L28" i="8"/>
  <c r="K28" i="8"/>
  <c r="L25" i="8"/>
  <c r="K25" i="8"/>
  <c r="L22" i="8"/>
  <c r="K22" i="8"/>
  <c r="L19" i="8"/>
  <c r="K19" i="8"/>
  <c r="L18" i="8"/>
  <c r="K18" i="8"/>
  <c r="L15" i="8"/>
  <c r="K15" i="8"/>
  <c r="L14" i="8"/>
  <c r="K14" i="8"/>
  <c r="L13" i="8"/>
  <c r="K13" i="8"/>
  <c r="L10" i="8"/>
  <c r="K10" i="8"/>
  <c r="L9" i="8"/>
  <c r="K9" i="8"/>
  <c r="L6" i="8"/>
  <c r="K6" i="8"/>
  <c r="L28" i="7"/>
  <c r="K28" i="7"/>
  <c r="L25" i="7"/>
  <c r="K25" i="7"/>
  <c r="L22" i="7"/>
  <c r="K22" i="7"/>
  <c r="L21" i="7"/>
  <c r="K21" i="7"/>
  <c r="L20" i="7"/>
  <c r="K20" i="7"/>
  <c r="L17" i="7"/>
  <c r="K17" i="7"/>
  <c r="L14" i="7"/>
  <c r="K14" i="7"/>
  <c r="L13" i="7"/>
  <c r="K13" i="7"/>
  <c r="L12" i="7"/>
  <c r="K12" i="7"/>
  <c r="L9" i="7"/>
  <c r="K9" i="7"/>
  <c r="L6" i="7"/>
  <c r="K6" i="7"/>
</calcChain>
</file>

<file path=xl/sharedStrings.xml><?xml version="1.0" encoding="utf-8"?>
<sst xmlns="http://schemas.openxmlformats.org/spreadsheetml/2006/main" count="736" uniqueCount="300">
  <si>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</si>
  <si>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</si>
  <si>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</si>
  <si>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</si>
  <si>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</si>
  <si>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</si>
  <si>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</si>
  <si>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 xml:space="preserve">Абсолютный зачёт </t>
  </si>
  <si>
    <t>Результат</t>
  </si>
  <si>
    <t>Жим лёжа</t>
  </si>
  <si>
    <t>ВЕСОВАЯ КАТЕГОРИЯ   48</t>
  </si>
  <si>
    <t>Переверткина Дарина</t>
  </si>
  <si>
    <t>Девушки 14-16 (17.08.2011)/11</t>
  </si>
  <si>
    <t>46,90</t>
  </si>
  <si>
    <t xml:space="preserve">Воронеж/Воронежская область </t>
  </si>
  <si>
    <t>30,0</t>
  </si>
  <si>
    <t>35,0</t>
  </si>
  <si>
    <t>40,0</t>
  </si>
  <si>
    <t xml:space="preserve">Шевченко Сергей </t>
  </si>
  <si>
    <t>ВЕСОВАЯ КАТЕГОРИЯ   52</t>
  </si>
  <si>
    <t>Ряжских Никита</t>
  </si>
  <si>
    <t>Юноши 14-16 (24.11.2010)/11</t>
  </si>
  <si>
    <t>36,70</t>
  </si>
  <si>
    <t xml:space="preserve">Кузнецов Дмитрий </t>
  </si>
  <si>
    <t>ВЕСОВАЯ КАТЕГОРИЯ   90</t>
  </si>
  <si>
    <t>Тюнин Никита</t>
  </si>
  <si>
    <t>Открытая (26.11.1990)/31</t>
  </si>
  <si>
    <t>85,40</t>
  </si>
  <si>
    <t>165,0</t>
  </si>
  <si>
    <t>170,0</t>
  </si>
  <si>
    <t>Крутик Григорий</t>
  </si>
  <si>
    <t>Открытая (26.11.1980)/41</t>
  </si>
  <si>
    <t>89,30</t>
  </si>
  <si>
    <t>145,0</t>
  </si>
  <si>
    <t>155,0</t>
  </si>
  <si>
    <t>Мастера 40-49 (26.11.1980)/41</t>
  </si>
  <si>
    <t>ВЕСОВАЯ КАТЕГОРИЯ   100</t>
  </si>
  <si>
    <t>Богатиков Андрей</t>
  </si>
  <si>
    <t>Открытая (14.06.1991)/31</t>
  </si>
  <si>
    <t>93,70</t>
  </si>
  <si>
    <t>185,0</t>
  </si>
  <si>
    <t>190,0</t>
  </si>
  <si>
    <t>ВЕСОВАЯ КАТЕГОРИЯ   110</t>
  </si>
  <si>
    <t>Тимашов Андрей</t>
  </si>
  <si>
    <t>Открытая (09.09.1978)/44</t>
  </si>
  <si>
    <t>103,80</t>
  </si>
  <si>
    <t>192,5</t>
  </si>
  <si>
    <t>195,0</t>
  </si>
  <si>
    <t>197,5</t>
  </si>
  <si>
    <t>Сущенко Алексей</t>
  </si>
  <si>
    <t>Открытая (21.10.1980)/42</t>
  </si>
  <si>
    <t>104,90</t>
  </si>
  <si>
    <t>202,5</t>
  </si>
  <si>
    <t>Мастера 40-49 (21.10.1980)/42</t>
  </si>
  <si>
    <t>ВЕСОВАЯ КАТЕГОРИЯ   125</t>
  </si>
  <si>
    <t>Лесных Владлен</t>
  </si>
  <si>
    <t>Открытая (03.06.1992)/30</t>
  </si>
  <si>
    <t>115,60</t>
  </si>
  <si>
    <t>135,0</t>
  </si>
  <si>
    <t>ВЕСОВАЯ КАТЕГОРИЯ   140+</t>
  </si>
  <si>
    <t>Миляев Дмитрий</t>
  </si>
  <si>
    <t>Открытая (11.06.1993)/29</t>
  </si>
  <si>
    <t>146,70</t>
  </si>
  <si>
    <t>200,0</t>
  </si>
  <si>
    <t>210,0</t>
  </si>
  <si>
    <t>215,0</t>
  </si>
  <si>
    <t xml:space="preserve">Стребков Юрий </t>
  </si>
  <si>
    <t xml:space="preserve">Женщины </t>
  </si>
  <si>
    <t xml:space="preserve">ФИО </t>
  </si>
  <si>
    <t xml:space="preserve">Возрастная группа </t>
  </si>
  <si>
    <t xml:space="preserve">Результат </t>
  </si>
  <si>
    <t xml:space="preserve">Wilks </t>
  </si>
  <si>
    <t>48</t>
  </si>
  <si>
    <t xml:space="preserve">Мужчины </t>
  </si>
  <si>
    <t xml:space="preserve">Открытая </t>
  </si>
  <si>
    <t>140+</t>
  </si>
  <si>
    <t>110</t>
  </si>
  <si>
    <t>1</t>
  </si>
  <si>
    <t>2</t>
  </si>
  <si>
    <t>Кузнецова Яна</t>
  </si>
  <si>
    <t>Открытая (08.06.1991)/31</t>
  </si>
  <si>
    <t>47,60</t>
  </si>
  <si>
    <t>50,0</t>
  </si>
  <si>
    <t>52,5</t>
  </si>
  <si>
    <t>55,0</t>
  </si>
  <si>
    <t>Шаталова Ольга</t>
  </si>
  <si>
    <t>Открытая (09.04.1981)/41</t>
  </si>
  <si>
    <t>51,90</t>
  </si>
  <si>
    <t>57,5</t>
  </si>
  <si>
    <t>60,0</t>
  </si>
  <si>
    <t xml:space="preserve">Зубков Владимир </t>
  </si>
  <si>
    <t>Чеканова Алина</t>
  </si>
  <si>
    <t>Открытая (11.04.1996)/26</t>
  </si>
  <si>
    <t>50,40</t>
  </si>
  <si>
    <t>37,5</t>
  </si>
  <si>
    <t xml:space="preserve">Каверина Виктория </t>
  </si>
  <si>
    <t>ВЕСОВАЯ КАТЕГОРИЯ   56</t>
  </si>
  <si>
    <t>Федосеева Дарья</t>
  </si>
  <si>
    <t>Юниорки (09.08.2000)/22</t>
  </si>
  <si>
    <t>54,80</t>
  </si>
  <si>
    <t>72,5</t>
  </si>
  <si>
    <t>77,5</t>
  </si>
  <si>
    <t>82,5</t>
  </si>
  <si>
    <t>Открытая (09.08.2000)/22</t>
  </si>
  <si>
    <t>Астанина Элеонора</t>
  </si>
  <si>
    <t>Открытая (14.09.1991)/31</t>
  </si>
  <si>
    <t>56,00</t>
  </si>
  <si>
    <t>75,0</t>
  </si>
  <si>
    <t>ВЕСОВАЯ КАТЕГОРИЯ   60</t>
  </si>
  <si>
    <t>Колесова Ольга</t>
  </si>
  <si>
    <t>Открытая (04.11.1989)/33</t>
  </si>
  <si>
    <t>57,90</t>
  </si>
  <si>
    <t>45,0</t>
  </si>
  <si>
    <t>Селезнева Маргарита</t>
  </si>
  <si>
    <t>Открытая (25.07.1996)/26</t>
  </si>
  <si>
    <t>58,70</t>
  </si>
  <si>
    <t>42,5</t>
  </si>
  <si>
    <t xml:space="preserve">Притулюк Сергей </t>
  </si>
  <si>
    <t>ВЕСОВАЯ КАТЕГОРИЯ   67.5</t>
  </si>
  <si>
    <t>Морозова Марина</t>
  </si>
  <si>
    <t>Мастера 40-49 (21.05.1982)/40</t>
  </si>
  <si>
    <t>65,90</t>
  </si>
  <si>
    <t xml:space="preserve">Стрижков Андрей </t>
  </si>
  <si>
    <t>Деев Андрей</t>
  </si>
  <si>
    <t>Юниоры (05.10.2002)/20</t>
  </si>
  <si>
    <t>66,50</t>
  </si>
  <si>
    <t>107,5</t>
  </si>
  <si>
    <t>115,0</t>
  </si>
  <si>
    <t>125,0</t>
  </si>
  <si>
    <t xml:space="preserve">Дорохов Кирилл </t>
  </si>
  <si>
    <t>ВЕСОВАЯ КАТЕГОРИЯ   75</t>
  </si>
  <si>
    <t>Корнилов Александр</t>
  </si>
  <si>
    <t>Открытая (11.08.1984)/38</t>
  </si>
  <si>
    <t>69,10</t>
  </si>
  <si>
    <t xml:space="preserve">Южа/Ивановская область </t>
  </si>
  <si>
    <t>130,0</t>
  </si>
  <si>
    <t>142,5</t>
  </si>
  <si>
    <t>ВЕСОВАЯ КАТЕГОРИЯ   82.5</t>
  </si>
  <si>
    <t>Глазьев Илья</t>
  </si>
  <si>
    <t>Юноши 17-19 (05.12.2003)/18</t>
  </si>
  <si>
    <t>82,00</t>
  </si>
  <si>
    <t>102,5</t>
  </si>
  <si>
    <t>110,0</t>
  </si>
  <si>
    <t>112,5</t>
  </si>
  <si>
    <t>Филаткин Михаил</t>
  </si>
  <si>
    <t>Открытая (24.08.1986)/36</t>
  </si>
  <si>
    <t>79,30</t>
  </si>
  <si>
    <t>120,0</t>
  </si>
  <si>
    <t>127,5</t>
  </si>
  <si>
    <t>Безовчук Антон</t>
  </si>
  <si>
    <t>Открытая (22.09.1985)/37</t>
  </si>
  <si>
    <t>87,90</t>
  </si>
  <si>
    <t xml:space="preserve">Славянск-на-Кубани/Краснодарский край </t>
  </si>
  <si>
    <t>140,0</t>
  </si>
  <si>
    <t>152,5</t>
  </si>
  <si>
    <t>Тараканов Алексей</t>
  </si>
  <si>
    <t>84,10</t>
  </si>
  <si>
    <t xml:space="preserve">Иркутск/Иркутская область </t>
  </si>
  <si>
    <t>150,0</t>
  </si>
  <si>
    <t>Чирков Антон</t>
  </si>
  <si>
    <t>Открытая (25.06.1985)/37</t>
  </si>
  <si>
    <t>88,20</t>
  </si>
  <si>
    <t xml:space="preserve">Москва </t>
  </si>
  <si>
    <t>132,5</t>
  </si>
  <si>
    <t>Капранов Илья</t>
  </si>
  <si>
    <t>Мастера 40-49 (03.08.1978)/44</t>
  </si>
  <si>
    <t>88,30</t>
  </si>
  <si>
    <t>Ихненко Вадим</t>
  </si>
  <si>
    <t>Мастера 50-59 (20.07.1970)/52</t>
  </si>
  <si>
    <t>88,60</t>
  </si>
  <si>
    <t>Горбачёв Александр</t>
  </si>
  <si>
    <t>Открытая (27.04.1998)/24</t>
  </si>
  <si>
    <t>97,90</t>
  </si>
  <si>
    <t xml:space="preserve">Дмитриев/Курская область </t>
  </si>
  <si>
    <t>162,5</t>
  </si>
  <si>
    <t>Прохоров Александр</t>
  </si>
  <si>
    <t>Открытая (18.11.1985)/36</t>
  </si>
  <si>
    <t>96,30</t>
  </si>
  <si>
    <t>157,5</t>
  </si>
  <si>
    <t>Сапронов Юрий</t>
  </si>
  <si>
    <t>Открытая (17.08.1987)/35</t>
  </si>
  <si>
    <t>97,70</t>
  </si>
  <si>
    <t xml:space="preserve">Кравчунов Никита </t>
  </si>
  <si>
    <t>Кузнецов Дмитрий</t>
  </si>
  <si>
    <t>Открытая (26.08.1986)/36</t>
  </si>
  <si>
    <t>108,60</t>
  </si>
  <si>
    <t>180,0</t>
  </si>
  <si>
    <t>Чирский Иван</t>
  </si>
  <si>
    <t>Открытая (26.03.1980)/42</t>
  </si>
  <si>
    <t>174,10</t>
  </si>
  <si>
    <t>56</t>
  </si>
  <si>
    <t>75</t>
  </si>
  <si>
    <t>100</t>
  </si>
  <si>
    <t>3</t>
  </si>
  <si>
    <t>Ольховский Александр</t>
  </si>
  <si>
    <t>Открытая (25.12.1978)/43</t>
  </si>
  <si>
    <t>109,80</t>
  </si>
  <si>
    <t>270,0</t>
  </si>
  <si>
    <t>265,0</t>
  </si>
  <si>
    <t>Мастера 40-49 (25.12.1978)/43</t>
  </si>
  <si>
    <t>Юдина Ксения</t>
  </si>
  <si>
    <t>Открытая (10.05.1992)/30</t>
  </si>
  <si>
    <t>45,90</t>
  </si>
  <si>
    <t>47,5</t>
  </si>
  <si>
    <t xml:space="preserve">Лукашевич Евгений </t>
  </si>
  <si>
    <t>122,5</t>
  </si>
  <si>
    <t>Становая тяга</t>
  </si>
  <si>
    <t>Чурсанов Максим</t>
  </si>
  <si>
    <t>Открытая (18.02.1997)/25</t>
  </si>
  <si>
    <t>240,0</t>
  </si>
  <si>
    <t>255,0</t>
  </si>
  <si>
    <t>267,5</t>
  </si>
  <si>
    <t>Ничипоров Дмитрий</t>
  </si>
  <si>
    <t>Юноши 17-19 (09.10.2004)/18</t>
  </si>
  <si>
    <t>79,50</t>
  </si>
  <si>
    <t>182,5</t>
  </si>
  <si>
    <t>260,0</t>
  </si>
  <si>
    <t>282,5</t>
  </si>
  <si>
    <t>300,0</t>
  </si>
  <si>
    <t>-</t>
  </si>
  <si>
    <t>Королева Евгения</t>
  </si>
  <si>
    <t>Открытая (19.08.1988)/34</t>
  </si>
  <si>
    <t>52,00</t>
  </si>
  <si>
    <t>Харитонова Татьяна</t>
  </si>
  <si>
    <t>Мастера 50-59 (05.08.1972)/50</t>
  </si>
  <si>
    <t>54,20</t>
  </si>
  <si>
    <t xml:space="preserve">Острогожск/Воронежская область </t>
  </si>
  <si>
    <t>90,0</t>
  </si>
  <si>
    <t>100,5</t>
  </si>
  <si>
    <t>Леонтьева Светлана</t>
  </si>
  <si>
    <t>Открытая (13.09.1996)/26</t>
  </si>
  <si>
    <t>58,30</t>
  </si>
  <si>
    <t xml:space="preserve">Субботкина Анастасия </t>
  </si>
  <si>
    <t>Алексеев Денис</t>
  </si>
  <si>
    <t>Мастера 40-49 (30.04.1977)/45</t>
  </si>
  <si>
    <t>81,20</t>
  </si>
  <si>
    <t>105,0</t>
  </si>
  <si>
    <t>Сулейманова Асият</t>
  </si>
  <si>
    <t>Открытая (23.07.1990)/32</t>
  </si>
  <si>
    <t>54,90</t>
  </si>
  <si>
    <t>Стрижков Андрей</t>
  </si>
  <si>
    <t>Открытая (03.01.1984)/38</t>
  </si>
  <si>
    <t>105,00</t>
  </si>
  <si>
    <t>172,5</t>
  </si>
  <si>
    <t>230,0</t>
  </si>
  <si>
    <t>247,5</t>
  </si>
  <si>
    <t>Ромасев Алексей</t>
  </si>
  <si>
    <t>67,50</t>
  </si>
  <si>
    <t>Воронин Руслан</t>
  </si>
  <si>
    <t>102,20</t>
  </si>
  <si>
    <t xml:space="preserve">Липецк/Липецкая область </t>
  </si>
  <si>
    <t>67,5</t>
  </si>
  <si>
    <t>70,0</t>
  </si>
  <si>
    <t xml:space="preserve">Григорьев Денис </t>
  </si>
  <si>
    <t>25,0</t>
  </si>
  <si>
    <t>27,5</t>
  </si>
  <si>
    <t>Бачурин Максим</t>
  </si>
  <si>
    <t>59,10</t>
  </si>
  <si>
    <t>65,5</t>
  </si>
  <si>
    <t>Судоргин Никита</t>
  </si>
  <si>
    <t>75,00</t>
  </si>
  <si>
    <t xml:space="preserve">Балашов/Саратовская область </t>
  </si>
  <si>
    <t>Ешелькин Евгений</t>
  </si>
  <si>
    <t>Открытая (14.02.1989)/33</t>
  </si>
  <si>
    <t>82,50</t>
  </si>
  <si>
    <t>Коростылев Николай</t>
  </si>
  <si>
    <t>88,00</t>
  </si>
  <si>
    <t>Открытая (20.07.1970)/52</t>
  </si>
  <si>
    <t>62,5</t>
  </si>
  <si>
    <t>Открытый мастерский турнир «Ярость викинга»
WRPF Строгий подъем штанги на бицепс ДК
Воронеж/Воронежская область, 12 ноября 2022 года</t>
  </si>
  <si>
    <t>Открытый мастерский турнир «Ярость викинга»
WRPF Строгий подъем штанги на бицепс
Воронеж/Воронежская область, 12 ноября 2022 года</t>
  </si>
  <si>
    <t>Открытый мастерский турнир «Ярость викинга»
WRPF Силовое двоеборье без экипировки ДК
Воронеж/Воронежская область, 12 ноября 2022 года</t>
  </si>
  <si>
    <t>Открытый мастерский турнир «Ярость викинга»
WRPF Становая тяга без экипировки ДК
Воронеж/Воронежская область, 12 ноября 2022 года</t>
  </si>
  <si>
    <t>Открытый мастерский турнир «Ярость викинга»
WRPF Становая тяга без экипировки
Воронеж/Воронежская область, 12 ноября 2022 года</t>
  </si>
  <si>
    <t>Открытый мастерский турнир «Ярость викинга»
WRPF Военный жим лежа с ДК
Воронеж/Воронежская область, 12 ноября 2022 года</t>
  </si>
  <si>
    <t>Открытый мастерский турнир «Ярость викинга»
WEPF Жим лежа в однослойной экипировке
Воронеж/Воронежская область, 12 ноября 2022 года</t>
  </si>
  <si>
    <t>Открытый мастерский турнир «Ярость викинга»
WRPF Жим лежа без экипировки ДК
Воронеж/Воронежская область, 12 ноября 2022 года</t>
  </si>
  <si>
    <t>Открытый мастерский турнир «Ярость викинга»
WRPF Жим лежа без экипировки
Воронеж/Воронежская область, 12 ноября 2022 года</t>
  </si>
  <si>
    <t>Юниоры 20-23 (01.02.2002)/20</t>
  </si>
  <si>
    <t>Юноши 13-19 (07.09.2003)/19</t>
  </si>
  <si>
    <t>Юноши 13-19 (09.08.2006)/16</t>
  </si>
  <si>
    <t>Юноши 13-19 (18.12.2002)/19</t>
  </si>
  <si>
    <t>Мастера 40-49 (21.05.1974)/48</t>
  </si>
  <si>
    <t>Весовая категория</t>
  </si>
  <si>
    <t>Россошь/Воронежская область</t>
  </si>
  <si>
    <t xml:space="preserve">Нововоронеж/Воронежская область </t>
  </si>
  <si>
    <t>Санкт-Петербург</t>
  </si>
  <si>
    <t>Бутурлиновка/Воронежская область</t>
  </si>
  <si>
    <t xml:space="preserve">Россошь/Воронежская область </t>
  </si>
  <si>
    <t>Жим</t>
  </si>
  <si>
    <t>№</t>
  </si>
  <si>
    <t xml:space="preserve">
Дата рождения/Возраст</t>
  </si>
  <si>
    <t>Возрастная группа</t>
  </si>
  <si>
    <t>O</t>
  </si>
  <si>
    <t>J</t>
  </si>
  <si>
    <t>M1</t>
  </si>
  <si>
    <t>T2</t>
  </si>
  <si>
    <t>M2</t>
  </si>
  <si>
    <t>T1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</si>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</sst>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b/>
      <strike/>
      <sz val="10"/>
      <color theme="5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 indent="1"/>
    </xf>
    <xf numFmtId="49" fontId="9" fillId="0" borderId="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7" fillId="2" borderId="20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7" fillId="2" borderId="2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10"/>
  <sheetViews>
    <sheetView workbookViewId="0">
      <selection activeCell="E11" sqref="E11"/>
    </sheetView>
  </sheetViews>
  <sheetFormatPr baseColWidth="10" defaultColWidth="9.1640625" defaultRowHeight="13"/>
  <cols>
    <col min="1" max="1" width="7.5" style="4" bestFit="1" customWidth="1"/>
    <col min="2" max="2" width="18.5" style="4" bestFit="1" customWidth="1"/>
    <col min="3" max="3" width="26.33203125" style="4" bestFit="1" customWidth="1"/>
    <col min="4" max="4" width="21.5" style="4" bestFit="1" customWidth="1"/>
    <col min="5" max="5" width="10.5" style="5" bestFit="1" customWidth="1"/>
    <col min="6" max="6" width="31.5" style="4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5" width="7.83203125" style="43" bestFit="1" customWidth="1"/>
    <col min="16" max="16" width="8.5" style="6" bestFit="1" customWidth="1"/>
    <col min="17" max="17" width="16.5" style="4" bestFit="1" customWidth="1"/>
    <col min="18" max="16384" width="9.1640625" style="3"/>
  </cols>
  <sheetData>
    <row r="1" spans="1:17" s="2" customFormat="1" ht="29" customHeight="1">
      <c r="A1" s="54" t="s">
        <v>271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1:17" s="1" customFormat="1" ht="12.75" customHeight="1">
      <c r="A3" s="62" t="s">
        <v>290</v>
      </c>
      <c r="B3" s="72" t="s">
        <v>0</v>
      </c>
      <c r="C3" s="64" t="s">
        <v>291</v>
      </c>
      <c r="D3" s="64" t="s">
        <v>6</v>
      </c>
      <c r="E3" s="66" t="s">
        <v>292</v>
      </c>
      <c r="F3" s="68" t="s">
        <v>5</v>
      </c>
      <c r="G3" s="69" t="s">
        <v>9</v>
      </c>
      <c r="H3" s="69"/>
      <c r="I3" s="69"/>
      <c r="J3" s="69"/>
      <c r="K3" s="69" t="s">
        <v>206</v>
      </c>
      <c r="L3" s="69"/>
      <c r="M3" s="69"/>
      <c r="N3" s="69"/>
      <c r="O3" s="74" t="s">
        <v>1</v>
      </c>
      <c r="P3" s="66" t="s">
        <v>3</v>
      </c>
      <c r="Q3" s="76" t="s">
        <v>2</v>
      </c>
    </row>
    <row r="4" spans="1:17" s="1" customFormat="1" ht="21" customHeight="1" thickBot="1">
      <c r="A4" s="63"/>
      <c r="B4" s="73"/>
      <c r="C4" s="65"/>
      <c r="D4" s="65"/>
      <c r="E4" s="67"/>
      <c r="F4" s="65"/>
      <c r="G4" s="9">
        <v>1</v>
      </c>
      <c r="H4" s="9">
        <v>2</v>
      </c>
      <c r="I4" s="9">
        <v>3</v>
      </c>
      <c r="J4" s="9" t="s">
        <v>4</v>
      </c>
      <c r="K4" s="9">
        <v>1</v>
      </c>
      <c r="L4" s="9">
        <v>2</v>
      </c>
      <c r="M4" s="9">
        <v>3</v>
      </c>
      <c r="N4" s="9" t="s">
        <v>4</v>
      </c>
      <c r="O4" s="75"/>
      <c r="P4" s="67"/>
      <c r="Q4" s="77"/>
    </row>
    <row r="5" spans="1:17" ht="16">
      <c r="A5" s="78" t="s">
        <v>96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7">
      <c r="A6" s="33" t="s">
        <v>77</v>
      </c>
      <c r="B6" s="14" t="s">
        <v>104</v>
      </c>
      <c r="C6" s="14" t="s">
        <v>105</v>
      </c>
      <c r="D6" s="14" t="s">
        <v>106</v>
      </c>
      <c r="E6" s="15" t="s">
        <v>293</v>
      </c>
      <c r="F6" s="14" t="s">
        <v>14</v>
      </c>
      <c r="G6" s="34" t="s">
        <v>100</v>
      </c>
      <c r="H6" s="35" t="s">
        <v>107</v>
      </c>
      <c r="I6" s="35" t="s">
        <v>107</v>
      </c>
      <c r="J6" s="33"/>
      <c r="K6" s="34" t="s">
        <v>236</v>
      </c>
      <c r="L6" s="34" t="s">
        <v>142</v>
      </c>
      <c r="M6" s="35" t="s">
        <v>127</v>
      </c>
      <c r="N6" s="33"/>
      <c r="O6" s="44" t="str">
        <f>"182,5"</f>
        <v>182,5</v>
      </c>
      <c r="P6" s="16" t="str">
        <f>"214,7295"</f>
        <v>214,7295</v>
      </c>
      <c r="Q6" s="14"/>
    </row>
    <row r="7" spans="1:17">
      <c r="A7" s="38" t="s">
        <v>219</v>
      </c>
      <c r="B7" s="20" t="s">
        <v>237</v>
      </c>
      <c r="C7" s="20" t="s">
        <v>238</v>
      </c>
      <c r="D7" s="20" t="s">
        <v>239</v>
      </c>
      <c r="E7" s="21" t="s">
        <v>293</v>
      </c>
      <c r="F7" s="20" t="s">
        <v>14</v>
      </c>
      <c r="G7" s="41" t="s">
        <v>94</v>
      </c>
      <c r="H7" s="41" t="s">
        <v>116</v>
      </c>
      <c r="I7" s="41" t="s">
        <v>116</v>
      </c>
      <c r="J7" s="38"/>
      <c r="K7" s="41"/>
      <c r="L7" s="38"/>
      <c r="M7" s="38"/>
      <c r="N7" s="38"/>
      <c r="O7" s="45">
        <v>0</v>
      </c>
      <c r="P7" s="22" t="str">
        <f>"0,0000"</f>
        <v>0,0000</v>
      </c>
      <c r="Q7" s="20" t="s">
        <v>117</v>
      </c>
    </row>
    <row r="9" spans="1:17" ht="16">
      <c r="A9" s="70" t="s">
        <v>42</v>
      </c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7">
      <c r="A10" s="30" t="s">
        <v>77</v>
      </c>
      <c r="B10" s="11" t="s">
        <v>240</v>
      </c>
      <c r="C10" s="11" t="s">
        <v>241</v>
      </c>
      <c r="D10" s="11" t="s">
        <v>242</v>
      </c>
      <c r="E10" s="12" t="s">
        <v>293</v>
      </c>
      <c r="F10" s="11" t="s">
        <v>226</v>
      </c>
      <c r="G10" s="31" t="s">
        <v>28</v>
      </c>
      <c r="H10" s="32" t="s">
        <v>243</v>
      </c>
      <c r="I10" s="32" t="s">
        <v>243</v>
      </c>
      <c r="J10" s="30"/>
      <c r="K10" s="31" t="s">
        <v>244</v>
      </c>
      <c r="L10" s="31" t="s">
        <v>209</v>
      </c>
      <c r="M10" s="32" t="s">
        <v>245</v>
      </c>
      <c r="N10" s="30"/>
      <c r="O10" s="42" t="str">
        <f>"405,0"</f>
        <v>405,0</v>
      </c>
      <c r="P10" s="13" t="str">
        <f>"242,0280"</f>
        <v>242,0280</v>
      </c>
      <c r="Q10" s="11"/>
    </row>
  </sheetData>
  <mergeCells count="14">
    <mergeCell ref="A9:N9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68"/>
  <sheetViews>
    <sheetView topLeftCell="A17" workbookViewId="0">
      <selection activeCell="E51" sqref="E51"/>
    </sheetView>
  </sheetViews>
  <sheetFormatPr baseColWidth="10" defaultColWidth="9.1640625" defaultRowHeight="13"/>
  <cols>
    <col min="1" max="1" width="7.5" style="4" bestFit="1" customWidth="1"/>
    <col min="2" max="2" width="20" style="4" bestFit="1" customWidth="1"/>
    <col min="3" max="3" width="27.5" style="4" bestFit="1" customWidth="1"/>
    <col min="4" max="4" width="21.5" style="4" bestFit="1" customWidth="1"/>
    <col min="5" max="5" width="10.5" style="5" bestFit="1" customWidth="1"/>
    <col min="6" max="6" width="38.1640625" style="4" bestFit="1" customWidth="1"/>
    <col min="7" max="9" width="5.5" style="10" customWidth="1"/>
    <col min="10" max="10" width="4.83203125" style="10" customWidth="1"/>
    <col min="11" max="11" width="10.5" style="6" bestFit="1" customWidth="1"/>
    <col min="12" max="12" width="8.5" style="6" bestFit="1" customWidth="1"/>
    <col min="13" max="13" width="18.5" style="4" bestFit="1" customWidth="1"/>
    <col min="14" max="16384" width="9.1640625" style="3"/>
  </cols>
  <sheetData>
    <row r="1" spans="1:13" s="2" customFormat="1" ht="29" customHeight="1">
      <c r="A1" s="54" t="s">
        <v>276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290</v>
      </c>
      <c r="B3" s="72" t="s">
        <v>0</v>
      </c>
      <c r="C3" s="64" t="s">
        <v>291</v>
      </c>
      <c r="D3" s="64" t="s">
        <v>6</v>
      </c>
      <c r="E3" s="66" t="s">
        <v>292</v>
      </c>
      <c r="F3" s="68" t="s">
        <v>5</v>
      </c>
      <c r="G3" s="69" t="s">
        <v>9</v>
      </c>
      <c r="H3" s="69"/>
      <c r="I3" s="69"/>
      <c r="J3" s="69"/>
      <c r="K3" s="66" t="s">
        <v>8</v>
      </c>
      <c r="L3" s="66" t="s">
        <v>3</v>
      </c>
      <c r="M3" s="76" t="s">
        <v>2</v>
      </c>
    </row>
    <row r="4" spans="1:13" s="1" customFormat="1" ht="21" customHeight="1" thickBot="1">
      <c r="A4" s="63"/>
      <c r="B4" s="73"/>
      <c r="C4" s="65"/>
      <c r="D4" s="65"/>
      <c r="E4" s="67"/>
      <c r="F4" s="65"/>
      <c r="G4" s="9">
        <v>1</v>
      </c>
      <c r="H4" s="9">
        <v>2</v>
      </c>
      <c r="I4" s="9">
        <v>3</v>
      </c>
      <c r="J4" s="9" t="s">
        <v>4</v>
      </c>
      <c r="K4" s="67"/>
      <c r="L4" s="67"/>
      <c r="M4" s="77"/>
    </row>
    <row r="5" spans="1:13" ht="16">
      <c r="A5" s="78" t="s">
        <v>10</v>
      </c>
      <c r="B5" s="78"/>
      <c r="C5" s="79"/>
      <c r="D5" s="79"/>
      <c r="E5" s="79"/>
      <c r="F5" s="79"/>
      <c r="G5" s="79"/>
      <c r="H5" s="79"/>
      <c r="I5" s="79"/>
      <c r="J5" s="79"/>
    </row>
    <row r="6" spans="1:13">
      <c r="A6" s="30" t="s">
        <v>77</v>
      </c>
      <c r="B6" s="11" t="s">
        <v>79</v>
      </c>
      <c r="C6" s="11" t="s">
        <v>80</v>
      </c>
      <c r="D6" s="11" t="s">
        <v>81</v>
      </c>
      <c r="E6" s="12" t="s">
        <v>293</v>
      </c>
      <c r="F6" s="11" t="s">
        <v>14</v>
      </c>
      <c r="G6" s="31" t="s">
        <v>82</v>
      </c>
      <c r="H6" s="31" t="s">
        <v>83</v>
      </c>
      <c r="I6" s="31" t="s">
        <v>84</v>
      </c>
      <c r="J6" s="30"/>
      <c r="K6" s="13" t="str">
        <f>"55,0"</f>
        <v>55,0</v>
      </c>
      <c r="L6" s="13" t="str">
        <f>"73,2930"</f>
        <v>73,2930</v>
      </c>
      <c r="M6" s="11" t="s">
        <v>23</v>
      </c>
    </row>
    <row r="8" spans="1:13" ht="16">
      <c r="A8" s="70" t="s">
        <v>19</v>
      </c>
      <c r="B8" s="70"/>
      <c r="C8" s="71"/>
      <c r="D8" s="71"/>
      <c r="E8" s="71"/>
      <c r="F8" s="71"/>
      <c r="G8" s="71"/>
      <c r="H8" s="71"/>
      <c r="I8" s="71"/>
      <c r="J8" s="71"/>
    </row>
    <row r="9" spans="1:13">
      <c r="A9" s="33" t="s">
        <v>77</v>
      </c>
      <c r="B9" s="14" t="s">
        <v>85</v>
      </c>
      <c r="C9" s="14" t="s">
        <v>86</v>
      </c>
      <c r="D9" s="14" t="s">
        <v>87</v>
      </c>
      <c r="E9" s="15" t="s">
        <v>293</v>
      </c>
      <c r="F9" s="14" t="s">
        <v>14</v>
      </c>
      <c r="G9" s="34" t="s">
        <v>88</v>
      </c>
      <c r="H9" s="35" t="s">
        <v>89</v>
      </c>
      <c r="I9" s="35" t="s">
        <v>89</v>
      </c>
      <c r="J9" s="33"/>
      <c r="K9" s="16" t="str">
        <f>"57,5"</f>
        <v>57,5</v>
      </c>
      <c r="L9" s="16" t="str">
        <f>"71,7887"</f>
        <v>71,7887</v>
      </c>
      <c r="M9" s="14" t="s">
        <v>90</v>
      </c>
    </row>
    <row r="10" spans="1:13">
      <c r="A10" s="38" t="s">
        <v>78</v>
      </c>
      <c r="B10" s="20" t="s">
        <v>91</v>
      </c>
      <c r="C10" s="20" t="s">
        <v>92</v>
      </c>
      <c r="D10" s="20" t="s">
        <v>93</v>
      </c>
      <c r="E10" s="21" t="s">
        <v>293</v>
      </c>
      <c r="F10" s="20" t="s">
        <v>14</v>
      </c>
      <c r="G10" s="39" t="s">
        <v>16</v>
      </c>
      <c r="H10" s="39" t="s">
        <v>94</v>
      </c>
      <c r="I10" s="41" t="s">
        <v>17</v>
      </c>
      <c r="J10" s="38"/>
      <c r="K10" s="22" t="str">
        <f>"37,5"</f>
        <v>37,5</v>
      </c>
      <c r="L10" s="22" t="str">
        <f>"47,8838"</f>
        <v>47,8838</v>
      </c>
      <c r="M10" s="20" t="s">
        <v>95</v>
      </c>
    </row>
    <row r="12" spans="1:13" ht="16">
      <c r="A12" s="70" t="s">
        <v>96</v>
      </c>
      <c r="B12" s="70"/>
      <c r="C12" s="71"/>
      <c r="D12" s="71"/>
      <c r="E12" s="71"/>
      <c r="F12" s="71"/>
      <c r="G12" s="71"/>
      <c r="H12" s="71"/>
      <c r="I12" s="71"/>
      <c r="J12" s="71"/>
    </row>
    <row r="13" spans="1:13">
      <c r="A13" s="33" t="s">
        <v>77</v>
      </c>
      <c r="B13" s="14" t="s">
        <v>97</v>
      </c>
      <c r="C13" s="14" t="s">
        <v>98</v>
      </c>
      <c r="D13" s="14" t="s">
        <v>99</v>
      </c>
      <c r="E13" s="15" t="s">
        <v>294</v>
      </c>
      <c r="F13" s="14" t="s">
        <v>14</v>
      </c>
      <c r="G13" s="34" t="s">
        <v>100</v>
      </c>
      <c r="H13" s="34" t="s">
        <v>101</v>
      </c>
      <c r="I13" s="34" t="s">
        <v>102</v>
      </c>
      <c r="J13" s="33"/>
      <c r="K13" s="16" t="str">
        <f>"82,5"</f>
        <v>82,5</v>
      </c>
      <c r="L13" s="16" t="str">
        <f>"98,7277"</f>
        <v>98,7277</v>
      </c>
      <c r="M13" s="14"/>
    </row>
    <row r="14" spans="1:13">
      <c r="A14" s="36" t="s">
        <v>77</v>
      </c>
      <c r="B14" s="17" t="s">
        <v>97</v>
      </c>
      <c r="C14" s="17" t="s">
        <v>103</v>
      </c>
      <c r="D14" s="17" t="s">
        <v>99</v>
      </c>
      <c r="E14" s="18" t="s">
        <v>293</v>
      </c>
      <c r="F14" s="17" t="s">
        <v>14</v>
      </c>
      <c r="G14" s="37" t="s">
        <v>100</v>
      </c>
      <c r="H14" s="37" t="s">
        <v>101</v>
      </c>
      <c r="I14" s="37" t="s">
        <v>102</v>
      </c>
      <c r="J14" s="36"/>
      <c r="K14" s="19" t="str">
        <f>"82,5"</f>
        <v>82,5</v>
      </c>
      <c r="L14" s="19" t="str">
        <f>"98,7277"</f>
        <v>98,7277</v>
      </c>
      <c r="M14" s="17"/>
    </row>
    <row r="15" spans="1:13">
      <c r="A15" s="38" t="s">
        <v>78</v>
      </c>
      <c r="B15" s="20" t="s">
        <v>104</v>
      </c>
      <c r="C15" s="20" t="s">
        <v>105</v>
      </c>
      <c r="D15" s="20" t="s">
        <v>106</v>
      </c>
      <c r="E15" s="21" t="s">
        <v>293</v>
      </c>
      <c r="F15" s="20" t="s">
        <v>14</v>
      </c>
      <c r="G15" s="39" t="s">
        <v>100</v>
      </c>
      <c r="H15" s="41" t="s">
        <v>107</v>
      </c>
      <c r="I15" s="41" t="s">
        <v>107</v>
      </c>
      <c r="J15" s="38"/>
      <c r="K15" s="22" t="str">
        <f>"72,5"</f>
        <v>72,5</v>
      </c>
      <c r="L15" s="22" t="str">
        <f>"85,3035"</f>
        <v>85,3035</v>
      </c>
      <c r="M15" s="20"/>
    </row>
    <row r="17" spans="1:13" ht="16">
      <c r="A17" s="70" t="s">
        <v>108</v>
      </c>
      <c r="B17" s="70"/>
      <c r="C17" s="71"/>
      <c r="D17" s="71"/>
      <c r="E17" s="71"/>
      <c r="F17" s="71"/>
      <c r="G17" s="71"/>
      <c r="H17" s="71"/>
      <c r="I17" s="71"/>
      <c r="J17" s="71"/>
    </row>
    <row r="18" spans="1:13">
      <c r="A18" s="33" t="s">
        <v>77</v>
      </c>
      <c r="B18" s="14" t="s">
        <v>109</v>
      </c>
      <c r="C18" s="14" t="s">
        <v>110</v>
      </c>
      <c r="D18" s="14" t="s">
        <v>111</v>
      </c>
      <c r="E18" s="15" t="s">
        <v>293</v>
      </c>
      <c r="F18" s="14" t="s">
        <v>14</v>
      </c>
      <c r="G18" s="34" t="s">
        <v>112</v>
      </c>
      <c r="H18" s="34" t="s">
        <v>82</v>
      </c>
      <c r="I18" s="35" t="s">
        <v>83</v>
      </c>
      <c r="J18" s="33"/>
      <c r="K18" s="16" t="str">
        <f>"50,0"</f>
        <v>50,0</v>
      </c>
      <c r="L18" s="16" t="str">
        <f>"57,3150"</f>
        <v>57,3150</v>
      </c>
      <c r="M18" s="14" t="s">
        <v>23</v>
      </c>
    </row>
    <row r="19" spans="1:13">
      <c r="A19" s="38" t="s">
        <v>78</v>
      </c>
      <c r="B19" s="20" t="s">
        <v>113</v>
      </c>
      <c r="C19" s="20" t="s">
        <v>114</v>
      </c>
      <c r="D19" s="20" t="s">
        <v>115</v>
      </c>
      <c r="E19" s="21" t="s">
        <v>293</v>
      </c>
      <c r="F19" s="20" t="s">
        <v>14</v>
      </c>
      <c r="G19" s="39" t="s">
        <v>94</v>
      </c>
      <c r="H19" s="39" t="s">
        <v>17</v>
      </c>
      <c r="I19" s="41" t="s">
        <v>116</v>
      </c>
      <c r="J19" s="38"/>
      <c r="K19" s="22" t="str">
        <f>"40,0"</f>
        <v>40,0</v>
      </c>
      <c r="L19" s="22" t="str">
        <f>"45,3600"</f>
        <v>45,3600</v>
      </c>
      <c r="M19" s="20" t="s">
        <v>117</v>
      </c>
    </row>
    <row r="21" spans="1:13" ht="16">
      <c r="A21" s="70" t="s">
        <v>118</v>
      </c>
      <c r="B21" s="70"/>
      <c r="C21" s="71"/>
      <c r="D21" s="71"/>
      <c r="E21" s="71"/>
      <c r="F21" s="71"/>
      <c r="G21" s="71"/>
      <c r="H21" s="71"/>
      <c r="I21" s="71"/>
      <c r="J21" s="71"/>
    </row>
    <row r="22" spans="1:13">
      <c r="A22" s="30" t="s">
        <v>77</v>
      </c>
      <c r="B22" s="11" t="s">
        <v>119</v>
      </c>
      <c r="C22" s="11" t="s">
        <v>120</v>
      </c>
      <c r="D22" s="11" t="s">
        <v>121</v>
      </c>
      <c r="E22" s="12" t="s">
        <v>295</v>
      </c>
      <c r="F22" s="11" t="s">
        <v>14</v>
      </c>
      <c r="G22" s="31" t="s">
        <v>83</v>
      </c>
      <c r="H22" s="32" t="s">
        <v>88</v>
      </c>
      <c r="I22" s="32" t="s">
        <v>88</v>
      </c>
      <c r="J22" s="30"/>
      <c r="K22" s="13" t="str">
        <f>"52,5"</f>
        <v>52,5</v>
      </c>
      <c r="L22" s="13" t="str">
        <f>"54,5212"</f>
        <v>54,5212</v>
      </c>
      <c r="M22" s="11" t="s">
        <v>122</v>
      </c>
    </row>
    <row r="24" spans="1:13" ht="16">
      <c r="A24" s="70" t="s">
        <v>118</v>
      </c>
      <c r="B24" s="70"/>
      <c r="C24" s="71"/>
      <c r="D24" s="71"/>
      <c r="E24" s="71"/>
      <c r="F24" s="71"/>
      <c r="G24" s="71"/>
      <c r="H24" s="71"/>
      <c r="I24" s="71"/>
      <c r="J24" s="71"/>
    </row>
    <row r="25" spans="1:13">
      <c r="A25" s="30" t="s">
        <v>77</v>
      </c>
      <c r="B25" s="11" t="s">
        <v>123</v>
      </c>
      <c r="C25" s="11" t="s">
        <v>124</v>
      </c>
      <c r="D25" s="11" t="s">
        <v>125</v>
      </c>
      <c r="E25" s="12" t="s">
        <v>294</v>
      </c>
      <c r="F25" s="11" t="s">
        <v>14</v>
      </c>
      <c r="G25" s="31" t="s">
        <v>126</v>
      </c>
      <c r="H25" s="31" t="s">
        <v>127</v>
      </c>
      <c r="I25" s="31" t="s">
        <v>128</v>
      </c>
      <c r="J25" s="30"/>
      <c r="K25" s="13" t="str">
        <f>"125,0"</f>
        <v>125,0</v>
      </c>
      <c r="L25" s="13" t="str">
        <f>"97,5500"</f>
        <v>97,5500</v>
      </c>
      <c r="M25" s="11" t="s">
        <v>129</v>
      </c>
    </row>
    <row r="27" spans="1:13" ht="16">
      <c r="A27" s="70" t="s">
        <v>130</v>
      </c>
      <c r="B27" s="70"/>
      <c r="C27" s="71"/>
      <c r="D27" s="71"/>
      <c r="E27" s="71"/>
      <c r="F27" s="71"/>
      <c r="G27" s="71"/>
      <c r="H27" s="71"/>
      <c r="I27" s="71"/>
      <c r="J27" s="71"/>
    </row>
    <row r="28" spans="1:13">
      <c r="A28" s="30" t="s">
        <v>77</v>
      </c>
      <c r="B28" s="11" t="s">
        <v>131</v>
      </c>
      <c r="C28" s="11" t="s">
        <v>132</v>
      </c>
      <c r="D28" s="11" t="s">
        <v>133</v>
      </c>
      <c r="E28" s="12" t="s">
        <v>293</v>
      </c>
      <c r="F28" s="11" t="s">
        <v>134</v>
      </c>
      <c r="G28" s="31" t="s">
        <v>135</v>
      </c>
      <c r="H28" s="31" t="s">
        <v>58</v>
      </c>
      <c r="I28" s="32" t="s">
        <v>136</v>
      </c>
      <c r="J28" s="30"/>
      <c r="K28" s="13" t="str">
        <f>"135,0"</f>
        <v>135,0</v>
      </c>
      <c r="L28" s="13" t="str">
        <f>"102,1815"</f>
        <v>102,1815</v>
      </c>
      <c r="M28" s="11" t="s">
        <v>18</v>
      </c>
    </row>
    <row r="30" spans="1:13" ht="16">
      <c r="A30" s="70" t="s">
        <v>137</v>
      </c>
      <c r="B30" s="70"/>
      <c r="C30" s="71"/>
      <c r="D30" s="71"/>
      <c r="E30" s="71"/>
      <c r="F30" s="71"/>
      <c r="G30" s="71"/>
      <c r="H30" s="71"/>
      <c r="I30" s="71"/>
      <c r="J30" s="71"/>
    </row>
    <row r="31" spans="1:13">
      <c r="A31" s="33" t="s">
        <v>77</v>
      </c>
      <c r="B31" s="14" t="s">
        <v>138</v>
      </c>
      <c r="C31" s="14" t="s">
        <v>139</v>
      </c>
      <c r="D31" s="14" t="s">
        <v>140</v>
      </c>
      <c r="E31" s="15" t="s">
        <v>296</v>
      </c>
      <c r="F31" s="14" t="s">
        <v>14</v>
      </c>
      <c r="G31" s="34" t="s">
        <v>141</v>
      </c>
      <c r="H31" s="34" t="s">
        <v>142</v>
      </c>
      <c r="I31" s="35" t="s">
        <v>143</v>
      </c>
      <c r="J31" s="33"/>
      <c r="K31" s="16" t="str">
        <f>"110,0"</f>
        <v>110,0</v>
      </c>
      <c r="L31" s="16" t="str">
        <f>"73,9640"</f>
        <v>73,9640</v>
      </c>
      <c r="M31" s="14" t="s">
        <v>18</v>
      </c>
    </row>
    <row r="32" spans="1:13">
      <c r="A32" s="38" t="s">
        <v>77</v>
      </c>
      <c r="B32" s="20" t="s">
        <v>144</v>
      </c>
      <c r="C32" s="20" t="s">
        <v>145</v>
      </c>
      <c r="D32" s="20" t="s">
        <v>146</v>
      </c>
      <c r="E32" s="21" t="s">
        <v>293</v>
      </c>
      <c r="F32" s="20" t="s">
        <v>14</v>
      </c>
      <c r="G32" s="39" t="s">
        <v>147</v>
      </c>
      <c r="H32" s="41" t="s">
        <v>148</v>
      </c>
      <c r="I32" s="39" t="s">
        <v>148</v>
      </c>
      <c r="J32" s="38"/>
      <c r="K32" s="22" t="str">
        <f>"127,5"</f>
        <v>127,5</v>
      </c>
      <c r="L32" s="22" t="str">
        <f>"87,5288"</f>
        <v>87,5288</v>
      </c>
      <c r="M32" s="20"/>
    </row>
    <row r="34" spans="1:13" ht="16">
      <c r="A34" s="70" t="s">
        <v>24</v>
      </c>
      <c r="B34" s="70"/>
      <c r="C34" s="71"/>
      <c r="D34" s="71"/>
      <c r="E34" s="71"/>
      <c r="F34" s="71"/>
      <c r="G34" s="71"/>
      <c r="H34" s="71"/>
      <c r="I34" s="71"/>
      <c r="J34" s="71"/>
    </row>
    <row r="35" spans="1:13">
      <c r="A35" s="33" t="s">
        <v>77</v>
      </c>
      <c r="B35" s="14" t="s">
        <v>149</v>
      </c>
      <c r="C35" s="14" t="s">
        <v>150</v>
      </c>
      <c r="D35" s="14" t="s">
        <v>151</v>
      </c>
      <c r="E35" s="15" t="s">
        <v>293</v>
      </c>
      <c r="F35" s="14" t="s">
        <v>152</v>
      </c>
      <c r="G35" s="34" t="s">
        <v>153</v>
      </c>
      <c r="H35" s="34" t="s">
        <v>154</v>
      </c>
      <c r="I35" s="35" t="s">
        <v>34</v>
      </c>
      <c r="J35" s="33"/>
      <c r="K35" s="16" t="str">
        <f>"152,5"</f>
        <v>152,5</v>
      </c>
      <c r="L35" s="16" t="str">
        <f>"98,5608"</f>
        <v>98,5608</v>
      </c>
      <c r="M35" s="14"/>
    </row>
    <row r="36" spans="1:13">
      <c r="A36" s="36" t="s">
        <v>78</v>
      </c>
      <c r="B36" s="17" t="s">
        <v>155</v>
      </c>
      <c r="C36" s="17" t="s">
        <v>110</v>
      </c>
      <c r="D36" s="17" t="s">
        <v>156</v>
      </c>
      <c r="E36" s="18" t="s">
        <v>293</v>
      </c>
      <c r="F36" s="17" t="s">
        <v>157</v>
      </c>
      <c r="G36" s="37" t="s">
        <v>153</v>
      </c>
      <c r="H36" s="37" t="s">
        <v>33</v>
      </c>
      <c r="I36" s="37" t="s">
        <v>158</v>
      </c>
      <c r="J36" s="36"/>
      <c r="K36" s="19" t="str">
        <f>"150,0"</f>
        <v>150,0</v>
      </c>
      <c r="L36" s="19" t="str">
        <f>"99,3600"</f>
        <v>99,3600</v>
      </c>
      <c r="M36" s="17"/>
    </row>
    <row r="37" spans="1:13">
      <c r="A37" s="36" t="s">
        <v>193</v>
      </c>
      <c r="B37" s="17" t="s">
        <v>159</v>
      </c>
      <c r="C37" s="17" t="s">
        <v>160</v>
      </c>
      <c r="D37" s="17" t="s">
        <v>161</v>
      </c>
      <c r="E37" s="18" t="s">
        <v>293</v>
      </c>
      <c r="F37" s="17" t="s">
        <v>162</v>
      </c>
      <c r="G37" s="37" t="s">
        <v>128</v>
      </c>
      <c r="H37" s="40" t="s">
        <v>163</v>
      </c>
      <c r="I37" s="37" t="s">
        <v>163</v>
      </c>
      <c r="J37" s="36"/>
      <c r="K37" s="19" t="str">
        <f>"132,5"</f>
        <v>132,5</v>
      </c>
      <c r="L37" s="19" t="str">
        <f>"85,4757"</f>
        <v>85,4757</v>
      </c>
      <c r="M37" s="17"/>
    </row>
    <row r="38" spans="1:13">
      <c r="A38" s="36" t="s">
        <v>77</v>
      </c>
      <c r="B38" s="17" t="s">
        <v>164</v>
      </c>
      <c r="C38" s="17" t="s">
        <v>165</v>
      </c>
      <c r="D38" s="17" t="s">
        <v>166</v>
      </c>
      <c r="E38" s="18" t="s">
        <v>295</v>
      </c>
      <c r="F38" s="17" t="s">
        <v>162</v>
      </c>
      <c r="G38" s="37" t="s">
        <v>163</v>
      </c>
      <c r="H38" s="36"/>
      <c r="I38" s="36"/>
      <c r="J38" s="36"/>
      <c r="K38" s="19" t="str">
        <f>"132,5"</f>
        <v>132,5</v>
      </c>
      <c r="L38" s="19" t="str">
        <f>"89,1813"</f>
        <v>89,1813</v>
      </c>
      <c r="M38" s="17"/>
    </row>
    <row r="39" spans="1:13">
      <c r="A39" s="38" t="s">
        <v>77</v>
      </c>
      <c r="B39" s="20" t="s">
        <v>167</v>
      </c>
      <c r="C39" s="20" t="s">
        <v>168</v>
      </c>
      <c r="D39" s="20" t="s">
        <v>169</v>
      </c>
      <c r="E39" s="21" t="s">
        <v>297</v>
      </c>
      <c r="F39" s="20" t="s">
        <v>284</v>
      </c>
      <c r="G39" s="39" t="s">
        <v>135</v>
      </c>
      <c r="H39" s="41" t="s">
        <v>153</v>
      </c>
      <c r="I39" s="41" t="s">
        <v>33</v>
      </c>
      <c r="J39" s="38"/>
      <c r="K39" s="22" t="str">
        <f>"130,0"</f>
        <v>130,0</v>
      </c>
      <c r="L39" s="22" t="str">
        <f>"99,3139"</f>
        <v>99,3139</v>
      </c>
      <c r="M39" s="20"/>
    </row>
    <row r="41" spans="1:13" ht="16">
      <c r="A41" s="70" t="s">
        <v>36</v>
      </c>
      <c r="B41" s="70"/>
      <c r="C41" s="71"/>
      <c r="D41" s="71"/>
      <c r="E41" s="71"/>
      <c r="F41" s="71"/>
      <c r="G41" s="71"/>
      <c r="H41" s="71"/>
      <c r="I41" s="71"/>
      <c r="J41" s="71"/>
    </row>
    <row r="42" spans="1:13">
      <c r="A42" s="33" t="s">
        <v>77</v>
      </c>
      <c r="B42" s="14" t="s">
        <v>170</v>
      </c>
      <c r="C42" s="14" t="s">
        <v>171</v>
      </c>
      <c r="D42" s="14" t="s">
        <v>172</v>
      </c>
      <c r="E42" s="15" t="s">
        <v>293</v>
      </c>
      <c r="F42" s="14" t="s">
        <v>173</v>
      </c>
      <c r="G42" s="34" t="s">
        <v>34</v>
      </c>
      <c r="H42" s="34" t="s">
        <v>174</v>
      </c>
      <c r="I42" s="34" t="s">
        <v>28</v>
      </c>
      <c r="J42" s="33"/>
      <c r="K42" s="16" t="str">
        <f>"165,0"</f>
        <v>165,0</v>
      </c>
      <c r="L42" s="16" t="str">
        <f>"101,2935"</f>
        <v>101,2935</v>
      </c>
      <c r="M42" s="14" t="s">
        <v>23</v>
      </c>
    </row>
    <row r="43" spans="1:13">
      <c r="A43" s="36" t="s">
        <v>78</v>
      </c>
      <c r="B43" s="17" t="s">
        <v>175</v>
      </c>
      <c r="C43" s="17" t="s">
        <v>176</v>
      </c>
      <c r="D43" s="17" t="s">
        <v>177</v>
      </c>
      <c r="E43" s="18" t="s">
        <v>293</v>
      </c>
      <c r="F43" s="17" t="s">
        <v>14</v>
      </c>
      <c r="G43" s="40" t="s">
        <v>153</v>
      </c>
      <c r="H43" s="37" t="s">
        <v>158</v>
      </c>
      <c r="I43" s="37" t="s">
        <v>178</v>
      </c>
      <c r="J43" s="36"/>
      <c r="K43" s="19" t="str">
        <f>"157,5"</f>
        <v>157,5</v>
      </c>
      <c r="L43" s="19" t="str">
        <f>"97,3823"</f>
        <v>97,3823</v>
      </c>
      <c r="M43" s="17"/>
    </row>
    <row r="44" spans="1:13">
      <c r="A44" s="38" t="s">
        <v>193</v>
      </c>
      <c r="B44" s="20" t="s">
        <v>179</v>
      </c>
      <c r="C44" s="20" t="s">
        <v>180</v>
      </c>
      <c r="D44" s="20" t="s">
        <v>181</v>
      </c>
      <c r="E44" s="21" t="s">
        <v>293</v>
      </c>
      <c r="F44" s="20" t="s">
        <v>14</v>
      </c>
      <c r="G44" s="39" t="s">
        <v>128</v>
      </c>
      <c r="H44" s="41" t="s">
        <v>135</v>
      </c>
      <c r="I44" s="41" t="s">
        <v>135</v>
      </c>
      <c r="J44" s="38"/>
      <c r="K44" s="22" t="str">
        <f>"125,0"</f>
        <v>125,0</v>
      </c>
      <c r="L44" s="22" t="str">
        <f>"76,8000"</f>
        <v>76,8000</v>
      </c>
      <c r="M44" s="20" t="s">
        <v>182</v>
      </c>
    </row>
    <row r="46" spans="1:13" ht="16">
      <c r="A46" s="70" t="s">
        <v>42</v>
      </c>
      <c r="B46" s="70"/>
      <c r="C46" s="71"/>
      <c r="D46" s="71"/>
      <c r="E46" s="71"/>
      <c r="F46" s="71"/>
      <c r="G46" s="71"/>
      <c r="H46" s="71"/>
      <c r="I46" s="71"/>
      <c r="J46" s="71"/>
    </row>
    <row r="47" spans="1:13">
      <c r="A47" s="30" t="s">
        <v>77</v>
      </c>
      <c r="B47" s="11" t="s">
        <v>183</v>
      </c>
      <c r="C47" s="11" t="s">
        <v>184</v>
      </c>
      <c r="D47" s="11" t="s">
        <v>185</v>
      </c>
      <c r="E47" s="12" t="s">
        <v>293</v>
      </c>
      <c r="F47" s="11" t="s">
        <v>14</v>
      </c>
      <c r="G47" s="31" t="s">
        <v>186</v>
      </c>
      <c r="H47" s="31" t="s">
        <v>41</v>
      </c>
      <c r="I47" s="32" t="s">
        <v>47</v>
      </c>
      <c r="J47" s="30"/>
      <c r="K47" s="13" t="str">
        <f>"190,0"</f>
        <v>190,0</v>
      </c>
      <c r="L47" s="13" t="str">
        <f>"112,2710"</f>
        <v>112,2710</v>
      </c>
      <c r="M47" s="11"/>
    </row>
    <row r="49" spans="1:13" ht="16">
      <c r="A49" s="70" t="s">
        <v>59</v>
      </c>
      <c r="B49" s="70"/>
      <c r="C49" s="71"/>
      <c r="D49" s="71"/>
      <c r="E49" s="71"/>
      <c r="F49" s="71"/>
      <c r="G49" s="71"/>
      <c r="H49" s="71"/>
      <c r="I49" s="71"/>
      <c r="J49" s="71"/>
    </row>
    <row r="50" spans="1:13">
      <c r="A50" s="30" t="s">
        <v>77</v>
      </c>
      <c r="B50" s="11" t="s">
        <v>187</v>
      </c>
      <c r="C50" s="11" t="s">
        <v>188</v>
      </c>
      <c r="D50" s="11" t="s">
        <v>189</v>
      </c>
      <c r="E50" s="12" t="s">
        <v>293</v>
      </c>
      <c r="F50" s="11" t="s">
        <v>14</v>
      </c>
      <c r="G50" s="32" t="s">
        <v>28</v>
      </c>
      <c r="H50" s="32" t="s">
        <v>28</v>
      </c>
      <c r="I50" s="31" t="s">
        <v>28</v>
      </c>
      <c r="J50" s="30"/>
      <c r="K50" s="13" t="str">
        <f>"165,0"</f>
        <v>165,0</v>
      </c>
      <c r="L50" s="13" t="str">
        <f>"89,2815"</f>
        <v>89,2815</v>
      </c>
      <c r="M50" s="11" t="s">
        <v>182</v>
      </c>
    </row>
    <row r="52" spans="1:13" ht="16">
      <c r="F52" s="7"/>
      <c r="G52" s="4"/>
      <c r="K52" s="10"/>
      <c r="M52" s="6"/>
    </row>
    <row r="53" spans="1:13">
      <c r="G53" s="4"/>
      <c r="K53" s="10"/>
      <c r="M53" s="6"/>
    </row>
    <row r="54" spans="1:13" ht="18">
      <c r="B54" s="8" t="s">
        <v>7</v>
      </c>
      <c r="C54" s="8"/>
      <c r="G54" s="3"/>
      <c r="K54" s="10"/>
      <c r="M54" s="6"/>
    </row>
    <row r="55" spans="1:13" ht="16">
      <c r="B55" s="23" t="s">
        <v>67</v>
      </c>
      <c r="C55" s="23"/>
      <c r="G55" s="3"/>
      <c r="K55" s="10"/>
      <c r="M55" s="6"/>
    </row>
    <row r="56" spans="1:13" ht="14">
      <c r="B56" s="24"/>
      <c r="C56" s="25" t="s">
        <v>74</v>
      </c>
      <c r="G56" s="3"/>
      <c r="K56" s="10"/>
      <c r="M56" s="6"/>
    </row>
    <row r="57" spans="1:13" ht="14">
      <c r="B57" s="26" t="s">
        <v>68</v>
      </c>
      <c r="C57" s="26" t="s">
        <v>69</v>
      </c>
      <c r="D57" s="26" t="s">
        <v>283</v>
      </c>
      <c r="E57" s="27" t="s">
        <v>70</v>
      </c>
      <c r="F57" s="26" t="s">
        <v>71</v>
      </c>
      <c r="G57" s="3"/>
      <c r="K57" s="10"/>
      <c r="M57" s="6"/>
    </row>
    <row r="58" spans="1:13">
      <c r="B58" s="4" t="s">
        <v>97</v>
      </c>
      <c r="C58" s="4" t="s">
        <v>74</v>
      </c>
      <c r="D58" s="10" t="s">
        <v>190</v>
      </c>
      <c r="E58" s="29">
        <v>82.5</v>
      </c>
      <c r="F58" s="28">
        <v>98.727748095989199</v>
      </c>
      <c r="G58" s="3"/>
      <c r="K58" s="10"/>
      <c r="M58" s="6"/>
    </row>
    <row r="59" spans="1:13">
      <c r="B59" s="4" t="s">
        <v>104</v>
      </c>
      <c r="C59" s="4" t="s">
        <v>74</v>
      </c>
      <c r="D59" s="10" t="s">
        <v>190</v>
      </c>
      <c r="E59" s="29">
        <v>72.5</v>
      </c>
      <c r="F59" s="28">
        <v>85.303498506546006</v>
      </c>
      <c r="G59" s="3"/>
      <c r="K59" s="10"/>
      <c r="M59" s="6"/>
    </row>
    <row r="60" spans="1:13">
      <c r="B60" s="4" t="s">
        <v>79</v>
      </c>
      <c r="C60" s="4" t="s">
        <v>74</v>
      </c>
      <c r="D60" s="10" t="s">
        <v>72</v>
      </c>
      <c r="E60" s="29">
        <v>55</v>
      </c>
      <c r="F60" s="28">
        <v>73.292999863624601</v>
      </c>
      <c r="G60" s="3"/>
      <c r="K60" s="10"/>
      <c r="M60" s="6"/>
    </row>
    <row r="61" spans="1:13">
      <c r="G61" s="3"/>
      <c r="K61" s="10"/>
      <c r="M61" s="6"/>
    </row>
    <row r="62" spans="1:13" ht="16">
      <c r="B62" s="23" t="s">
        <v>73</v>
      </c>
      <c r="C62" s="23"/>
      <c r="G62" s="3"/>
      <c r="K62" s="10"/>
      <c r="M62" s="6"/>
    </row>
    <row r="63" spans="1:13" ht="14">
      <c r="B63" s="24"/>
      <c r="C63" s="25" t="s">
        <v>74</v>
      </c>
      <c r="G63" s="3"/>
      <c r="K63" s="10"/>
      <c r="M63" s="6"/>
    </row>
    <row r="64" spans="1:13" ht="14">
      <c r="B64" s="26" t="s">
        <v>68</v>
      </c>
      <c r="C64" s="26" t="s">
        <v>69</v>
      </c>
      <c r="D64" s="26" t="s">
        <v>283</v>
      </c>
      <c r="E64" s="27" t="s">
        <v>70</v>
      </c>
      <c r="F64" s="26" t="s">
        <v>71</v>
      </c>
      <c r="G64" s="3"/>
      <c r="K64" s="10"/>
      <c r="M64" s="6"/>
    </row>
    <row r="65" spans="2:13">
      <c r="B65" s="4" t="s">
        <v>183</v>
      </c>
      <c r="C65" s="4" t="s">
        <v>74</v>
      </c>
      <c r="D65" s="10" t="s">
        <v>76</v>
      </c>
      <c r="E65" s="29">
        <v>190</v>
      </c>
      <c r="F65" s="28">
        <v>112.27100074291199</v>
      </c>
      <c r="G65" s="3"/>
      <c r="K65" s="10"/>
      <c r="M65" s="6"/>
    </row>
    <row r="66" spans="2:13">
      <c r="B66" s="4" t="s">
        <v>131</v>
      </c>
      <c r="C66" s="4" t="s">
        <v>74</v>
      </c>
      <c r="D66" s="10" t="s">
        <v>191</v>
      </c>
      <c r="E66" s="29">
        <v>135</v>
      </c>
      <c r="F66" s="28">
        <v>102.181501686573</v>
      </c>
      <c r="G66" s="3"/>
      <c r="K66" s="10"/>
      <c r="M66" s="6"/>
    </row>
    <row r="67" spans="2:13">
      <c r="B67" s="4" t="s">
        <v>170</v>
      </c>
      <c r="C67" s="4" t="s">
        <v>74</v>
      </c>
      <c r="D67" s="10" t="s">
        <v>192</v>
      </c>
      <c r="E67" s="29">
        <v>165</v>
      </c>
      <c r="F67" s="28">
        <v>101.293500959873</v>
      </c>
      <c r="G67" s="3"/>
      <c r="K67" s="10"/>
      <c r="M67" s="6"/>
    </row>
    <row r="68" spans="2:13">
      <c r="E68" s="4"/>
      <c r="F68" s="5"/>
      <c r="G68" s="4"/>
      <c r="K68" s="10"/>
      <c r="M68" s="6"/>
    </row>
  </sheetData>
  <mergeCells count="23">
    <mergeCell ref="A30:J30"/>
    <mergeCell ref="A34:J34"/>
    <mergeCell ref="A41:J41"/>
    <mergeCell ref="A46:J46"/>
    <mergeCell ref="A49:J49"/>
    <mergeCell ref="A24:J24"/>
    <mergeCell ref="A27:J27"/>
    <mergeCell ref="K3:K4"/>
    <mergeCell ref="L3:L4"/>
    <mergeCell ref="M3:M4"/>
    <mergeCell ref="A5:J5"/>
    <mergeCell ref="B3:B4"/>
    <mergeCell ref="A8:J8"/>
    <mergeCell ref="A12:J12"/>
    <mergeCell ref="A17:J17"/>
    <mergeCell ref="A21:J21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39"/>
  <sheetViews>
    <sheetView workbookViewId="0">
      <selection activeCell="E23" sqref="E23"/>
    </sheetView>
  </sheetViews>
  <sheetFormatPr baseColWidth="10" defaultColWidth="9.1640625" defaultRowHeight="13"/>
  <cols>
    <col min="1" max="1" width="7.5" style="4" bestFit="1" customWidth="1"/>
    <col min="2" max="2" width="20" style="4" bestFit="1" customWidth="1"/>
    <col min="3" max="3" width="27.83203125" style="4" customWidth="1"/>
    <col min="4" max="4" width="21.5" style="4" bestFit="1" customWidth="1"/>
    <col min="5" max="5" width="10.5" style="5" bestFit="1" customWidth="1"/>
    <col min="6" max="6" width="32.1640625" style="4" bestFit="1" customWidth="1"/>
    <col min="7" max="9" width="5.5" style="10" customWidth="1"/>
    <col min="10" max="10" width="4.83203125" style="10" customWidth="1"/>
    <col min="11" max="11" width="10.5" style="6" bestFit="1" customWidth="1"/>
    <col min="12" max="12" width="8.5" style="6" bestFit="1" customWidth="1"/>
    <col min="13" max="13" width="17.6640625" style="4" bestFit="1" customWidth="1"/>
    <col min="14" max="16384" width="9.1640625" style="3"/>
  </cols>
  <sheetData>
    <row r="1" spans="1:13" s="2" customFormat="1" ht="29" customHeight="1">
      <c r="A1" s="54" t="s">
        <v>277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290</v>
      </c>
      <c r="B3" s="72" t="s">
        <v>0</v>
      </c>
      <c r="C3" s="64" t="s">
        <v>291</v>
      </c>
      <c r="D3" s="64" t="s">
        <v>6</v>
      </c>
      <c r="E3" s="66" t="s">
        <v>292</v>
      </c>
      <c r="F3" s="68" t="s">
        <v>5</v>
      </c>
      <c r="G3" s="69" t="s">
        <v>9</v>
      </c>
      <c r="H3" s="69"/>
      <c r="I3" s="69"/>
      <c r="J3" s="69"/>
      <c r="K3" s="66" t="s">
        <v>8</v>
      </c>
      <c r="L3" s="66" t="s">
        <v>3</v>
      </c>
      <c r="M3" s="76" t="s">
        <v>2</v>
      </c>
    </row>
    <row r="4" spans="1:13" s="1" customFormat="1" ht="21" customHeight="1" thickBot="1">
      <c r="A4" s="63"/>
      <c r="B4" s="73"/>
      <c r="C4" s="65"/>
      <c r="D4" s="65"/>
      <c r="E4" s="67"/>
      <c r="F4" s="65"/>
      <c r="G4" s="9">
        <v>1</v>
      </c>
      <c r="H4" s="9">
        <v>2</v>
      </c>
      <c r="I4" s="9">
        <v>3</v>
      </c>
      <c r="J4" s="9" t="s">
        <v>4</v>
      </c>
      <c r="K4" s="67"/>
      <c r="L4" s="67"/>
      <c r="M4" s="77"/>
    </row>
    <row r="5" spans="1:13" ht="16">
      <c r="A5" s="78" t="s">
        <v>10</v>
      </c>
      <c r="B5" s="78"/>
      <c r="C5" s="79"/>
      <c r="D5" s="79"/>
      <c r="E5" s="79"/>
      <c r="F5" s="79"/>
      <c r="G5" s="79"/>
      <c r="H5" s="79"/>
      <c r="I5" s="79"/>
      <c r="J5" s="79"/>
    </row>
    <row r="6" spans="1:13">
      <c r="A6" s="30" t="s">
        <v>77</v>
      </c>
      <c r="B6" s="11" t="s">
        <v>11</v>
      </c>
      <c r="C6" s="11" t="s">
        <v>12</v>
      </c>
      <c r="D6" s="11" t="s">
        <v>13</v>
      </c>
      <c r="E6" s="12" t="s">
        <v>298</v>
      </c>
      <c r="F6" s="11" t="s">
        <v>14</v>
      </c>
      <c r="G6" s="31" t="s">
        <v>15</v>
      </c>
      <c r="H6" s="31" t="s">
        <v>16</v>
      </c>
      <c r="I6" s="31" t="s">
        <v>17</v>
      </c>
      <c r="J6" s="30"/>
      <c r="K6" s="13" t="str">
        <f>"40,0"</f>
        <v>40,0</v>
      </c>
      <c r="L6" s="13" t="str">
        <f>"53,8800"</f>
        <v>53,8800</v>
      </c>
      <c r="M6" s="11" t="s">
        <v>18</v>
      </c>
    </row>
    <row r="8" spans="1:13" ht="16">
      <c r="A8" s="70" t="s">
        <v>19</v>
      </c>
      <c r="B8" s="70"/>
      <c r="C8" s="71"/>
      <c r="D8" s="71"/>
      <c r="E8" s="71"/>
      <c r="F8" s="71"/>
      <c r="G8" s="71"/>
      <c r="H8" s="71"/>
      <c r="I8" s="71"/>
      <c r="J8" s="71"/>
    </row>
    <row r="9" spans="1:13">
      <c r="A9" s="30" t="s">
        <v>77</v>
      </c>
      <c r="B9" s="11" t="s">
        <v>20</v>
      </c>
      <c r="C9" s="11" t="s">
        <v>21</v>
      </c>
      <c r="D9" s="11" t="s">
        <v>22</v>
      </c>
      <c r="E9" s="12" t="s">
        <v>298</v>
      </c>
      <c r="F9" s="11" t="s">
        <v>14</v>
      </c>
      <c r="G9" s="31" t="s">
        <v>15</v>
      </c>
      <c r="H9" s="32" t="s">
        <v>16</v>
      </c>
      <c r="I9" s="31" t="s">
        <v>16</v>
      </c>
      <c r="J9" s="30"/>
      <c r="K9" s="13" t="str">
        <f>"35,0"</f>
        <v>35,0</v>
      </c>
      <c r="L9" s="13" t="str">
        <f>"46,7390"</f>
        <v>46,7390</v>
      </c>
      <c r="M9" s="11" t="s">
        <v>23</v>
      </c>
    </row>
    <row r="11" spans="1:13" ht="16">
      <c r="A11" s="70" t="s">
        <v>24</v>
      </c>
      <c r="B11" s="70"/>
      <c r="C11" s="71"/>
      <c r="D11" s="71"/>
      <c r="E11" s="71"/>
      <c r="F11" s="71"/>
      <c r="G11" s="71"/>
      <c r="H11" s="71"/>
      <c r="I11" s="71"/>
      <c r="J11" s="71"/>
    </row>
    <row r="12" spans="1:13">
      <c r="A12" s="33" t="s">
        <v>77</v>
      </c>
      <c r="B12" s="14" t="s">
        <v>25</v>
      </c>
      <c r="C12" s="14" t="s">
        <v>26</v>
      </c>
      <c r="D12" s="14" t="s">
        <v>27</v>
      </c>
      <c r="E12" s="15" t="s">
        <v>293</v>
      </c>
      <c r="F12" s="14" t="s">
        <v>14</v>
      </c>
      <c r="G12" s="34" t="s">
        <v>28</v>
      </c>
      <c r="H12" s="35" t="s">
        <v>29</v>
      </c>
      <c r="I12" s="33"/>
      <c r="J12" s="33"/>
      <c r="K12" s="16" t="str">
        <f>"165,0"</f>
        <v>165,0</v>
      </c>
      <c r="L12" s="16" t="str">
        <f>"108,3390"</f>
        <v>108,3390</v>
      </c>
      <c r="M12" s="14"/>
    </row>
    <row r="13" spans="1:13">
      <c r="A13" s="36" t="s">
        <v>78</v>
      </c>
      <c r="B13" s="17" t="s">
        <v>30</v>
      </c>
      <c r="C13" s="17" t="s">
        <v>31</v>
      </c>
      <c r="D13" s="17" t="s">
        <v>32</v>
      </c>
      <c r="E13" s="18" t="s">
        <v>293</v>
      </c>
      <c r="F13" s="17" t="s">
        <v>286</v>
      </c>
      <c r="G13" s="37" t="s">
        <v>33</v>
      </c>
      <c r="H13" s="37" t="s">
        <v>34</v>
      </c>
      <c r="I13" s="37" t="s">
        <v>28</v>
      </c>
      <c r="J13" s="36"/>
      <c r="K13" s="19" t="str">
        <f>"165,0"</f>
        <v>165,0</v>
      </c>
      <c r="L13" s="19" t="str">
        <f>"105,7650"</f>
        <v>105,7650</v>
      </c>
      <c r="M13" s="17"/>
    </row>
    <row r="14" spans="1:13">
      <c r="A14" s="38" t="s">
        <v>77</v>
      </c>
      <c r="B14" s="20" t="s">
        <v>30</v>
      </c>
      <c r="C14" s="20" t="s">
        <v>35</v>
      </c>
      <c r="D14" s="20" t="s">
        <v>32</v>
      </c>
      <c r="E14" s="21" t="s">
        <v>295</v>
      </c>
      <c r="F14" s="20" t="s">
        <v>286</v>
      </c>
      <c r="G14" s="39" t="s">
        <v>33</v>
      </c>
      <c r="H14" s="39" t="s">
        <v>34</v>
      </c>
      <c r="I14" s="39" t="s">
        <v>28</v>
      </c>
      <c r="J14" s="38"/>
      <c r="K14" s="22" t="str">
        <f>"165,0"</f>
        <v>165,0</v>
      </c>
      <c r="L14" s="22" t="str">
        <f>"106,2938"</f>
        <v>106,2938</v>
      </c>
      <c r="M14" s="20"/>
    </row>
    <row r="16" spans="1:13" ht="16">
      <c r="A16" s="70" t="s">
        <v>36</v>
      </c>
      <c r="B16" s="70"/>
      <c r="C16" s="71"/>
      <c r="D16" s="71"/>
      <c r="E16" s="71"/>
      <c r="F16" s="71"/>
      <c r="G16" s="71"/>
      <c r="H16" s="71"/>
      <c r="I16" s="71"/>
      <c r="J16" s="71"/>
    </row>
    <row r="17" spans="1:13">
      <c r="A17" s="30" t="s">
        <v>77</v>
      </c>
      <c r="B17" s="11" t="s">
        <v>37</v>
      </c>
      <c r="C17" s="11" t="s">
        <v>38</v>
      </c>
      <c r="D17" s="11" t="s">
        <v>39</v>
      </c>
      <c r="E17" s="12" t="s">
        <v>293</v>
      </c>
      <c r="F17" s="11" t="s">
        <v>285</v>
      </c>
      <c r="G17" s="32" t="s">
        <v>40</v>
      </c>
      <c r="H17" s="31" t="s">
        <v>40</v>
      </c>
      <c r="I17" s="32" t="s">
        <v>41</v>
      </c>
      <c r="J17" s="30"/>
      <c r="K17" s="13" t="str">
        <f>"185,0"</f>
        <v>185,0</v>
      </c>
      <c r="L17" s="13" t="str">
        <f>"115,8100"</f>
        <v>115,8100</v>
      </c>
      <c r="M17" s="11"/>
    </row>
    <row r="19" spans="1:13" ht="16">
      <c r="A19" s="70" t="s">
        <v>42</v>
      </c>
      <c r="B19" s="70"/>
      <c r="C19" s="71"/>
      <c r="D19" s="71"/>
      <c r="E19" s="71"/>
      <c r="F19" s="71"/>
      <c r="G19" s="71"/>
      <c r="H19" s="71"/>
      <c r="I19" s="71"/>
      <c r="J19" s="71"/>
    </row>
    <row r="20" spans="1:13">
      <c r="A20" s="33" t="s">
        <v>77</v>
      </c>
      <c r="B20" s="14" t="s">
        <v>43</v>
      </c>
      <c r="C20" s="14" t="s">
        <v>44</v>
      </c>
      <c r="D20" s="14" t="s">
        <v>45</v>
      </c>
      <c r="E20" s="15" t="s">
        <v>293</v>
      </c>
      <c r="F20" s="14" t="s">
        <v>14</v>
      </c>
      <c r="G20" s="34" t="s">
        <v>46</v>
      </c>
      <c r="H20" s="34" t="s">
        <v>47</v>
      </c>
      <c r="I20" s="34" t="s">
        <v>48</v>
      </c>
      <c r="J20" s="33"/>
      <c r="K20" s="16" t="str">
        <f>"197,5"</f>
        <v>197,5</v>
      </c>
      <c r="L20" s="16" t="str">
        <f>"118,5000"</f>
        <v>118,5000</v>
      </c>
      <c r="M20" s="14"/>
    </row>
    <row r="21" spans="1:13">
      <c r="A21" s="36" t="s">
        <v>78</v>
      </c>
      <c r="B21" s="17" t="s">
        <v>49</v>
      </c>
      <c r="C21" s="17" t="s">
        <v>50</v>
      </c>
      <c r="D21" s="17" t="s">
        <v>51</v>
      </c>
      <c r="E21" s="18" t="s">
        <v>293</v>
      </c>
      <c r="F21" s="17" t="s">
        <v>14</v>
      </c>
      <c r="G21" s="37" t="s">
        <v>46</v>
      </c>
      <c r="H21" s="37" t="s">
        <v>48</v>
      </c>
      <c r="I21" s="40" t="s">
        <v>52</v>
      </c>
      <c r="J21" s="36"/>
      <c r="K21" s="19" t="str">
        <f>"197,5"</f>
        <v>197,5</v>
      </c>
      <c r="L21" s="19" t="str">
        <f>"118,0655"</f>
        <v>118,0655</v>
      </c>
      <c r="M21" s="17"/>
    </row>
    <row r="22" spans="1:13">
      <c r="A22" s="38" t="s">
        <v>77</v>
      </c>
      <c r="B22" s="20" t="s">
        <v>49</v>
      </c>
      <c r="C22" s="20" t="s">
        <v>53</v>
      </c>
      <c r="D22" s="20" t="s">
        <v>51</v>
      </c>
      <c r="E22" s="21" t="s">
        <v>295</v>
      </c>
      <c r="F22" s="20" t="s">
        <v>14</v>
      </c>
      <c r="G22" s="39" t="s">
        <v>46</v>
      </c>
      <c r="H22" s="39" t="s">
        <v>48</v>
      </c>
      <c r="I22" s="41" t="s">
        <v>52</v>
      </c>
      <c r="J22" s="38"/>
      <c r="K22" s="22" t="str">
        <f>"197,5"</f>
        <v>197,5</v>
      </c>
      <c r="L22" s="22" t="str">
        <f>"119,7184"</f>
        <v>119,7184</v>
      </c>
      <c r="M22" s="20"/>
    </row>
    <row r="24" spans="1:13" ht="16">
      <c r="A24" s="70" t="s">
        <v>54</v>
      </c>
      <c r="B24" s="70"/>
      <c r="C24" s="71"/>
      <c r="D24" s="71"/>
      <c r="E24" s="71"/>
      <c r="F24" s="71"/>
      <c r="G24" s="71"/>
      <c r="H24" s="71"/>
      <c r="I24" s="71"/>
      <c r="J24" s="71"/>
    </row>
    <row r="25" spans="1:13">
      <c r="A25" s="30" t="s">
        <v>77</v>
      </c>
      <c r="B25" s="11" t="s">
        <v>55</v>
      </c>
      <c r="C25" s="11" t="s">
        <v>56</v>
      </c>
      <c r="D25" s="11" t="s">
        <v>57</v>
      </c>
      <c r="E25" s="12" t="s">
        <v>293</v>
      </c>
      <c r="F25" s="11" t="s">
        <v>14</v>
      </c>
      <c r="G25" s="31" t="s">
        <v>58</v>
      </c>
      <c r="H25" s="31" t="s">
        <v>33</v>
      </c>
      <c r="I25" s="31" t="s">
        <v>34</v>
      </c>
      <c r="J25" s="30"/>
      <c r="K25" s="13" t="str">
        <f>"155,0"</f>
        <v>155,0</v>
      </c>
      <c r="L25" s="13" t="str">
        <f>"89,9465"</f>
        <v>89,9465</v>
      </c>
      <c r="M25" s="11"/>
    </row>
    <row r="27" spans="1:13" ht="16">
      <c r="A27" s="70" t="s">
        <v>59</v>
      </c>
      <c r="B27" s="70"/>
      <c r="C27" s="71"/>
      <c r="D27" s="71"/>
      <c r="E27" s="71"/>
      <c r="F27" s="71"/>
      <c r="G27" s="71"/>
      <c r="H27" s="71"/>
      <c r="I27" s="71"/>
      <c r="J27" s="71"/>
    </row>
    <row r="28" spans="1:13">
      <c r="A28" s="30" t="s">
        <v>77</v>
      </c>
      <c r="B28" s="11" t="s">
        <v>60</v>
      </c>
      <c r="C28" s="11" t="s">
        <v>61</v>
      </c>
      <c r="D28" s="11" t="s">
        <v>62</v>
      </c>
      <c r="E28" s="12" t="s">
        <v>293</v>
      </c>
      <c r="F28" s="11" t="s">
        <v>287</v>
      </c>
      <c r="G28" s="31" t="s">
        <v>63</v>
      </c>
      <c r="H28" s="31" t="s">
        <v>64</v>
      </c>
      <c r="I28" s="31" t="s">
        <v>65</v>
      </c>
      <c r="J28" s="30"/>
      <c r="K28" s="13" t="str">
        <f>"215,0"</f>
        <v>215,0</v>
      </c>
      <c r="L28" s="13" t="str">
        <f>"119,3250"</f>
        <v>119,3250</v>
      </c>
      <c r="M28" s="11" t="s">
        <v>66</v>
      </c>
    </row>
    <row r="30" spans="1:13" ht="16">
      <c r="F30" s="7"/>
      <c r="G30" s="4"/>
      <c r="K30" s="10"/>
      <c r="M30" s="6"/>
    </row>
    <row r="31" spans="1:13">
      <c r="G31" s="4"/>
      <c r="K31" s="10"/>
      <c r="M31" s="6"/>
    </row>
    <row r="32" spans="1:13" ht="18">
      <c r="B32" s="8" t="s">
        <v>7</v>
      </c>
      <c r="C32" s="8"/>
      <c r="G32" s="3"/>
      <c r="K32" s="10"/>
      <c r="M32" s="6"/>
    </row>
    <row r="33" spans="2:13" ht="16">
      <c r="B33" s="23" t="s">
        <v>73</v>
      </c>
      <c r="C33" s="23"/>
      <c r="G33" s="3"/>
      <c r="K33" s="10"/>
      <c r="M33" s="6"/>
    </row>
    <row r="34" spans="2:13" ht="14">
      <c r="B34" s="24"/>
      <c r="C34" s="25" t="s">
        <v>74</v>
      </c>
      <c r="G34" s="3"/>
      <c r="K34" s="10"/>
      <c r="M34" s="6"/>
    </row>
    <row r="35" spans="2:13" ht="14">
      <c r="B35" s="26" t="s">
        <v>68</v>
      </c>
      <c r="C35" s="26" t="s">
        <v>69</v>
      </c>
      <c r="D35" s="26" t="s">
        <v>283</v>
      </c>
      <c r="E35" s="27" t="s">
        <v>70</v>
      </c>
      <c r="F35" s="26" t="s">
        <v>71</v>
      </c>
      <c r="G35" s="3"/>
      <c r="K35" s="10"/>
      <c r="M35" s="6"/>
    </row>
    <row r="36" spans="2:13">
      <c r="B36" s="4" t="s">
        <v>60</v>
      </c>
      <c r="C36" s="4" t="s">
        <v>74</v>
      </c>
      <c r="D36" s="10" t="s">
        <v>75</v>
      </c>
      <c r="E36" s="29">
        <v>215</v>
      </c>
      <c r="F36" s="28">
        <v>119.32500153780001</v>
      </c>
      <c r="G36" s="3"/>
      <c r="K36" s="10"/>
      <c r="M36" s="6"/>
    </row>
    <row r="37" spans="2:13">
      <c r="B37" s="4" t="s">
        <v>43</v>
      </c>
      <c r="C37" s="4" t="s">
        <v>74</v>
      </c>
      <c r="D37" s="10" t="s">
        <v>76</v>
      </c>
      <c r="E37" s="29">
        <v>197.5</v>
      </c>
      <c r="F37" s="28">
        <v>118.50000470876699</v>
      </c>
      <c r="G37" s="3"/>
      <c r="K37" s="10"/>
      <c r="M37" s="6"/>
    </row>
    <row r="38" spans="2:13">
      <c r="B38" s="4" t="s">
        <v>49</v>
      </c>
      <c r="C38" s="4" t="s">
        <v>74</v>
      </c>
      <c r="D38" s="10" t="s">
        <v>76</v>
      </c>
      <c r="E38" s="29">
        <v>197.5</v>
      </c>
      <c r="F38" s="28">
        <v>118.06550323963199</v>
      </c>
      <c r="G38" s="3"/>
      <c r="K38" s="10"/>
      <c r="M38" s="6"/>
    </row>
    <row r="39" spans="2:13">
      <c r="E39" s="4"/>
      <c r="F39" s="5"/>
      <c r="G39" s="4"/>
      <c r="K39" s="10"/>
      <c r="M39" s="6"/>
    </row>
  </sheetData>
  <mergeCells count="18">
    <mergeCell ref="A27:J27"/>
    <mergeCell ref="K3:K4"/>
    <mergeCell ref="L3:L4"/>
    <mergeCell ref="M3:M4"/>
    <mergeCell ref="A5:J5"/>
    <mergeCell ref="B3:B4"/>
    <mergeCell ref="A8:J8"/>
    <mergeCell ref="A11:J11"/>
    <mergeCell ref="A16:J16"/>
    <mergeCell ref="A19:J19"/>
    <mergeCell ref="A24:J24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7"/>
  <sheetViews>
    <sheetView workbookViewId="0">
      <selection activeCell="E8" sqref="E8"/>
    </sheetView>
  </sheetViews>
  <sheetFormatPr baseColWidth="10" defaultColWidth="9.1640625" defaultRowHeight="13"/>
  <cols>
    <col min="1" max="1" width="7.5" style="4" bestFit="1" customWidth="1"/>
    <col min="2" max="2" width="21.5" style="4" bestFit="1" customWidth="1"/>
    <col min="3" max="3" width="27.5" style="4" bestFit="1" customWidth="1"/>
    <col min="4" max="4" width="21.5" style="4" bestFit="1" customWidth="1"/>
    <col min="5" max="5" width="10.5" style="5" bestFit="1" customWidth="1"/>
    <col min="6" max="6" width="29" style="4" bestFit="1" customWidth="1"/>
    <col min="7" max="9" width="5.5" style="10" customWidth="1"/>
    <col min="10" max="10" width="4.83203125" style="10" customWidth="1"/>
    <col min="11" max="11" width="10.5" style="6" bestFit="1" customWidth="1"/>
    <col min="12" max="12" width="8.5" style="6" bestFit="1" customWidth="1"/>
    <col min="13" max="13" width="15.6640625" style="4" bestFit="1" customWidth="1"/>
    <col min="14" max="16384" width="9.1640625" style="3"/>
  </cols>
  <sheetData>
    <row r="1" spans="1:13" s="2" customFormat="1" ht="29" customHeight="1">
      <c r="A1" s="54" t="s">
        <v>275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290</v>
      </c>
      <c r="B3" s="72" t="s">
        <v>0</v>
      </c>
      <c r="C3" s="64" t="s">
        <v>291</v>
      </c>
      <c r="D3" s="64" t="s">
        <v>6</v>
      </c>
      <c r="E3" s="66" t="s">
        <v>292</v>
      </c>
      <c r="F3" s="68" t="s">
        <v>5</v>
      </c>
      <c r="G3" s="69" t="s">
        <v>9</v>
      </c>
      <c r="H3" s="69"/>
      <c r="I3" s="69"/>
      <c r="J3" s="69"/>
      <c r="K3" s="66" t="s">
        <v>8</v>
      </c>
      <c r="L3" s="66" t="s">
        <v>3</v>
      </c>
      <c r="M3" s="76" t="s">
        <v>2</v>
      </c>
    </row>
    <row r="4" spans="1:13" s="1" customFormat="1" ht="21" customHeight="1" thickBot="1">
      <c r="A4" s="63"/>
      <c r="B4" s="73"/>
      <c r="C4" s="65"/>
      <c r="D4" s="65"/>
      <c r="E4" s="67"/>
      <c r="F4" s="65"/>
      <c r="G4" s="9">
        <v>1</v>
      </c>
      <c r="H4" s="9">
        <v>2</v>
      </c>
      <c r="I4" s="9">
        <v>3</v>
      </c>
      <c r="J4" s="9" t="s">
        <v>4</v>
      </c>
      <c r="K4" s="67"/>
      <c r="L4" s="67"/>
      <c r="M4" s="77"/>
    </row>
    <row r="5" spans="1:13" ht="16">
      <c r="A5" s="78" t="s">
        <v>42</v>
      </c>
      <c r="B5" s="78"/>
      <c r="C5" s="79"/>
      <c r="D5" s="79"/>
      <c r="E5" s="79"/>
      <c r="F5" s="79"/>
      <c r="G5" s="79"/>
      <c r="H5" s="79"/>
      <c r="I5" s="79"/>
      <c r="J5" s="79"/>
    </row>
    <row r="6" spans="1:13">
      <c r="A6" s="33" t="s">
        <v>77</v>
      </c>
      <c r="B6" s="14" t="s">
        <v>194</v>
      </c>
      <c r="C6" s="14" t="s">
        <v>195</v>
      </c>
      <c r="D6" s="14" t="s">
        <v>196</v>
      </c>
      <c r="E6" s="15" t="s">
        <v>293</v>
      </c>
      <c r="F6" s="46" t="s">
        <v>14</v>
      </c>
      <c r="G6" s="50" t="s">
        <v>198</v>
      </c>
      <c r="H6" s="34" t="s">
        <v>198</v>
      </c>
      <c r="I6" s="51" t="s">
        <v>197</v>
      </c>
      <c r="J6" s="48"/>
      <c r="K6" s="16" t="str">
        <f>"270,0"</f>
        <v>270,0</v>
      </c>
      <c r="L6" s="16" t="str">
        <f>"158,9760"</f>
        <v>158,9760</v>
      </c>
      <c r="M6" s="14"/>
    </row>
    <row r="7" spans="1:13">
      <c r="A7" s="38" t="s">
        <v>77</v>
      </c>
      <c r="B7" s="20" t="s">
        <v>194</v>
      </c>
      <c r="C7" s="20" t="s">
        <v>199</v>
      </c>
      <c r="D7" s="20" t="s">
        <v>196</v>
      </c>
      <c r="E7" s="21" t="s">
        <v>295</v>
      </c>
      <c r="F7" s="47" t="s">
        <v>14</v>
      </c>
      <c r="G7" s="52" t="s">
        <v>198</v>
      </c>
      <c r="H7" s="39" t="s">
        <v>198</v>
      </c>
      <c r="I7" s="53" t="s">
        <v>197</v>
      </c>
      <c r="J7" s="49"/>
      <c r="K7" s="22" t="str">
        <f>"270,0"</f>
        <v>270,0</v>
      </c>
      <c r="L7" s="22" t="str">
        <f>"163,4273"</f>
        <v>163,4273</v>
      </c>
      <c r="M7" s="20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4" bestFit="1" customWidth="1"/>
    <col min="2" max="2" width="16.5" style="4" bestFit="1" customWidth="1"/>
    <col min="3" max="3" width="26.33203125" style="4" bestFit="1" customWidth="1"/>
    <col min="4" max="4" width="21.5" style="4" bestFit="1" customWidth="1"/>
    <col min="5" max="5" width="10.5" style="5" bestFit="1" customWidth="1"/>
    <col min="6" max="6" width="29" style="4" bestFit="1" customWidth="1"/>
    <col min="7" max="9" width="5.5" style="10" customWidth="1"/>
    <col min="10" max="10" width="4.83203125" style="10" customWidth="1"/>
    <col min="11" max="11" width="10.5" style="6" bestFit="1" customWidth="1"/>
    <col min="12" max="12" width="7.5" style="6" bestFit="1" customWidth="1"/>
    <col min="13" max="13" width="19.1640625" style="4" bestFit="1" customWidth="1"/>
    <col min="14" max="16384" width="9.1640625" style="3"/>
  </cols>
  <sheetData>
    <row r="1" spans="1:13" s="2" customFormat="1" ht="29" customHeight="1">
      <c r="A1" s="54" t="s">
        <v>274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290</v>
      </c>
      <c r="B3" s="72" t="s">
        <v>0</v>
      </c>
      <c r="C3" s="64" t="s">
        <v>291</v>
      </c>
      <c r="D3" s="64" t="s">
        <v>6</v>
      </c>
      <c r="E3" s="66" t="s">
        <v>292</v>
      </c>
      <c r="F3" s="68" t="s">
        <v>5</v>
      </c>
      <c r="G3" s="69" t="s">
        <v>9</v>
      </c>
      <c r="H3" s="69"/>
      <c r="I3" s="69"/>
      <c r="J3" s="69"/>
      <c r="K3" s="66" t="s">
        <v>8</v>
      </c>
      <c r="L3" s="66" t="s">
        <v>3</v>
      </c>
      <c r="M3" s="76" t="s">
        <v>2</v>
      </c>
    </row>
    <row r="4" spans="1:13" s="1" customFormat="1" ht="21" customHeight="1" thickBot="1">
      <c r="A4" s="63"/>
      <c r="B4" s="73"/>
      <c r="C4" s="65"/>
      <c r="D4" s="65"/>
      <c r="E4" s="67"/>
      <c r="F4" s="65"/>
      <c r="G4" s="9">
        <v>1</v>
      </c>
      <c r="H4" s="9">
        <v>2</v>
      </c>
      <c r="I4" s="9">
        <v>3</v>
      </c>
      <c r="J4" s="9" t="s">
        <v>4</v>
      </c>
      <c r="K4" s="67"/>
      <c r="L4" s="67"/>
      <c r="M4" s="77"/>
    </row>
    <row r="5" spans="1:13" ht="16">
      <c r="A5" s="78" t="s">
        <v>10</v>
      </c>
      <c r="B5" s="78"/>
      <c r="C5" s="79"/>
      <c r="D5" s="79"/>
      <c r="E5" s="79"/>
      <c r="F5" s="79"/>
      <c r="G5" s="79"/>
      <c r="H5" s="79"/>
      <c r="I5" s="79"/>
      <c r="J5" s="79"/>
    </row>
    <row r="6" spans="1:13">
      <c r="A6" s="30" t="s">
        <v>77</v>
      </c>
      <c r="B6" s="11" t="s">
        <v>200</v>
      </c>
      <c r="C6" s="11" t="s">
        <v>201</v>
      </c>
      <c r="D6" s="11" t="s">
        <v>202</v>
      </c>
      <c r="E6" s="12" t="s">
        <v>293</v>
      </c>
      <c r="F6" s="11" t="s">
        <v>14</v>
      </c>
      <c r="G6" s="31" t="s">
        <v>17</v>
      </c>
      <c r="H6" s="31" t="s">
        <v>112</v>
      </c>
      <c r="I6" s="32" t="s">
        <v>203</v>
      </c>
      <c r="J6" s="30"/>
      <c r="K6" s="13" t="str">
        <f>"45,0"</f>
        <v>45,0</v>
      </c>
      <c r="L6" s="13" t="str">
        <f>"61,5510"</f>
        <v>61,5510</v>
      </c>
      <c r="M6" s="11" t="s">
        <v>204</v>
      </c>
    </row>
    <row r="8" spans="1:13" ht="16">
      <c r="A8" s="70" t="s">
        <v>137</v>
      </c>
      <c r="B8" s="70"/>
      <c r="C8" s="71"/>
      <c r="D8" s="71"/>
      <c r="E8" s="71"/>
      <c r="F8" s="71"/>
      <c r="G8" s="71"/>
      <c r="H8" s="71"/>
      <c r="I8" s="71"/>
      <c r="J8" s="71"/>
    </row>
    <row r="9" spans="1:13">
      <c r="A9" s="30" t="s">
        <v>77</v>
      </c>
      <c r="B9" s="11" t="s">
        <v>144</v>
      </c>
      <c r="C9" s="11" t="s">
        <v>145</v>
      </c>
      <c r="D9" s="11" t="s">
        <v>146</v>
      </c>
      <c r="E9" s="12" t="s">
        <v>293</v>
      </c>
      <c r="F9" s="11" t="s">
        <v>14</v>
      </c>
      <c r="G9" s="31" t="s">
        <v>127</v>
      </c>
      <c r="H9" s="31" t="s">
        <v>147</v>
      </c>
      <c r="I9" s="32" t="s">
        <v>205</v>
      </c>
      <c r="J9" s="30"/>
      <c r="K9" s="13" t="str">
        <f>"120,0"</f>
        <v>120,0</v>
      </c>
      <c r="L9" s="13" t="str">
        <f>"82,3800"</f>
        <v>82,3800</v>
      </c>
      <c r="M9" s="11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15"/>
  <sheetViews>
    <sheetView workbookViewId="0">
      <selection activeCell="E16" sqref="E16"/>
    </sheetView>
  </sheetViews>
  <sheetFormatPr baseColWidth="10" defaultColWidth="9.1640625" defaultRowHeight="13"/>
  <cols>
    <col min="1" max="1" width="7.5" style="4" bestFit="1" customWidth="1"/>
    <col min="2" max="2" width="18.83203125" style="4" bestFit="1" customWidth="1"/>
    <col min="3" max="3" width="27.5" style="4" bestFit="1" customWidth="1"/>
    <col min="4" max="4" width="21.5" style="4" bestFit="1" customWidth="1"/>
    <col min="5" max="5" width="10.5" style="5" bestFit="1" customWidth="1"/>
    <col min="6" max="6" width="31.5" style="4" bestFit="1" customWidth="1"/>
    <col min="7" max="9" width="5.5" style="10" customWidth="1"/>
    <col min="10" max="10" width="4.83203125" style="10" customWidth="1"/>
    <col min="11" max="11" width="10.5" style="6" bestFit="1" customWidth="1"/>
    <col min="12" max="12" width="8.5" style="6" bestFit="1" customWidth="1"/>
    <col min="13" max="13" width="21.5" style="4" bestFit="1" customWidth="1"/>
    <col min="14" max="16384" width="9.1640625" style="3"/>
  </cols>
  <sheetData>
    <row r="1" spans="1:13" s="2" customFormat="1" ht="29" customHeight="1">
      <c r="A1" s="54" t="s">
        <v>272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290</v>
      </c>
      <c r="B3" s="72" t="s">
        <v>0</v>
      </c>
      <c r="C3" s="64" t="s">
        <v>291</v>
      </c>
      <c r="D3" s="64" t="s">
        <v>6</v>
      </c>
      <c r="E3" s="66" t="s">
        <v>292</v>
      </c>
      <c r="F3" s="68" t="s">
        <v>5</v>
      </c>
      <c r="G3" s="69" t="s">
        <v>206</v>
      </c>
      <c r="H3" s="69"/>
      <c r="I3" s="69"/>
      <c r="J3" s="69"/>
      <c r="K3" s="66" t="s">
        <v>8</v>
      </c>
      <c r="L3" s="66" t="s">
        <v>3</v>
      </c>
      <c r="M3" s="76" t="s">
        <v>2</v>
      </c>
    </row>
    <row r="4" spans="1:13" s="1" customFormat="1" ht="21" customHeight="1" thickBot="1">
      <c r="A4" s="63"/>
      <c r="B4" s="73"/>
      <c r="C4" s="65"/>
      <c r="D4" s="65"/>
      <c r="E4" s="67"/>
      <c r="F4" s="65"/>
      <c r="G4" s="9">
        <v>1</v>
      </c>
      <c r="H4" s="9">
        <v>2</v>
      </c>
      <c r="I4" s="9">
        <v>3</v>
      </c>
      <c r="J4" s="9" t="s">
        <v>4</v>
      </c>
      <c r="K4" s="67"/>
      <c r="L4" s="67"/>
      <c r="M4" s="77"/>
    </row>
    <row r="5" spans="1:13" ht="16">
      <c r="A5" s="78" t="s">
        <v>19</v>
      </c>
      <c r="B5" s="78"/>
      <c r="C5" s="79"/>
      <c r="D5" s="79"/>
      <c r="E5" s="79"/>
      <c r="F5" s="79"/>
      <c r="G5" s="79"/>
      <c r="H5" s="79"/>
      <c r="I5" s="79"/>
      <c r="J5" s="79"/>
    </row>
    <row r="6" spans="1:13">
      <c r="A6" s="30" t="s">
        <v>77</v>
      </c>
      <c r="B6" s="11" t="s">
        <v>220</v>
      </c>
      <c r="C6" s="11" t="s">
        <v>221</v>
      </c>
      <c r="D6" s="11" t="s">
        <v>222</v>
      </c>
      <c r="E6" s="12" t="s">
        <v>293</v>
      </c>
      <c r="F6" s="11" t="s">
        <v>14</v>
      </c>
      <c r="G6" s="31" t="s">
        <v>127</v>
      </c>
      <c r="H6" s="31" t="s">
        <v>128</v>
      </c>
      <c r="I6" s="31" t="s">
        <v>135</v>
      </c>
      <c r="J6" s="30"/>
      <c r="K6" s="13" t="str">
        <f>"130,0"</f>
        <v>130,0</v>
      </c>
      <c r="L6" s="13" t="str">
        <f>"162,0580"</f>
        <v>162,0580</v>
      </c>
      <c r="M6" s="11" t="s">
        <v>117</v>
      </c>
    </row>
    <row r="8" spans="1:13" ht="16">
      <c r="A8" s="70" t="s">
        <v>96</v>
      </c>
      <c r="B8" s="70"/>
      <c r="C8" s="71"/>
      <c r="D8" s="71"/>
      <c r="E8" s="71"/>
      <c r="F8" s="71"/>
      <c r="G8" s="71"/>
      <c r="H8" s="71"/>
      <c r="I8" s="71"/>
      <c r="J8" s="71"/>
    </row>
    <row r="9" spans="1:13">
      <c r="A9" s="30" t="s">
        <v>77</v>
      </c>
      <c r="B9" s="11" t="s">
        <v>223</v>
      </c>
      <c r="C9" s="11" t="s">
        <v>224</v>
      </c>
      <c r="D9" s="11" t="s">
        <v>225</v>
      </c>
      <c r="E9" s="12" t="s">
        <v>297</v>
      </c>
      <c r="F9" s="11" t="s">
        <v>226</v>
      </c>
      <c r="G9" s="31" t="s">
        <v>227</v>
      </c>
      <c r="H9" s="32" t="s">
        <v>228</v>
      </c>
      <c r="I9" s="31" t="s">
        <v>228</v>
      </c>
      <c r="J9" s="30"/>
      <c r="K9" s="13" t="str">
        <f>"100,5"</f>
        <v>100,5</v>
      </c>
      <c r="L9" s="13" t="str">
        <f>"139,5106"</f>
        <v>139,5106</v>
      </c>
      <c r="M9" s="11" t="s">
        <v>122</v>
      </c>
    </row>
    <row r="11" spans="1:13" ht="16">
      <c r="A11" s="70" t="s">
        <v>108</v>
      </c>
      <c r="B11" s="70"/>
      <c r="C11" s="71"/>
      <c r="D11" s="71"/>
      <c r="E11" s="71"/>
      <c r="F11" s="71"/>
      <c r="G11" s="71"/>
      <c r="H11" s="71"/>
      <c r="I11" s="71"/>
      <c r="J11" s="71"/>
    </row>
    <row r="12" spans="1:13">
      <c r="A12" s="30" t="s">
        <v>77</v>
      </c>
      <c r="B12" s="11" t="s">
        <v>229</v>
      </c>
      <c r="C12" s="11" t="s">
        <v>230</v>
      </c>
      <c r="D12" s="11" t="s">
        <v>231</v>
      </c>
      <c r="E12" s="12" t="s">
        <v>293</v>
      </c>
      <c r="F12" s="11" t="s">
        <v>14</v>
      </c>
      <c r="G12" s="31" t="s">
        <v>141</v>
      </c>
      <c r="H12" s="31" t="s">
        <v>127</v>
      </c>
      <c r="I12" s="31" t="s">
        <v>205</v>
      </c>
      <c r="J12" s="30"/>
      <c r="K12" s="13" t="str">
        <f>"122,5"</f>
        <v>122,5</v>
      </c>
      <c r="L12" s="13" t="str">
        <f>"139,6623"</f>
        <v>139,6623</v>
      </c>
      <c r="M12" s="11" t="s">
        <v>232</v>
      </c>
    </row>
    <row r="14" spans="1:13" ht="16">
      <c r="A14" s="70" t="s">
        <v>137</v>
      </c>
      <c r="B14" s="70"/>
      <c r="C14" s="71"/>
      <c r="D14" s="71"/>
      <c r="E14" s="71"/>
      <c r="F14" s="71"/>
      <c r="G14" s="71"/>
      <c r="H14" s="71"/>
      <c r="I14" s="71"/>
      <c r="J14" s="71"/>
    </row>
    <row r="15" spans="1:13">
      <c r="A15" s="30" t="s">
        <v>77</v>
      </c>
      <c r="B15" s="11" t="s">
        <v>233</v>
      </c>
      <c r="C15" s="11" t="s">
        <v>234</v>
      </c>
      <c r="D15" s="11" t="s">
        <v>235</v>
      </c>
      <c r="E15" s="12" t="s">
        <v>295</v>
      </c>
      <c r="F15" s="11" t="s">
        <v>14</v>
      </c>
      <c r="G15" s="31" t="s">
        <v>186</v>
      </c>
      <c r="H15" s="31" t="s">
        <v>41</v>
      </c>
      <c r="I15" s="32" t="s">
        <v>63</v>
      </c>
      <c r="J15" s="30"/>
      <c r="K15" s="13" t="str">
        <f>"190,0"</f>
        <v>190,0</v>
      </c>
      <c r="L15" s="13" t="str">
        <f>"136,2270"</f>
        <v>136,2270</v>
      </c>
      <c r="M15" s="11"/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13"/>
  <sheetViews>
    <sheetView workbookViewId="0">
      <selection activeCell="E14" sqref="E14"/>
    </sheetView>
  </sheetViews>
  <sheetFormatPr baseColWidth="10" defaultColWidth="9.1640625" defaultRowHeight="13"/>
  <cols>
    <col min="1" max="1" width="7.5" style="4" bestFit="1" customWidth="1"/>
    <col min="2" max="2" width="18.5" style="4" bestFit="1" customWidth="1"/>
    <col min="3" max="3" width="27.5" style="4" bestFit="1" customWidth="1"/>
    <col min="4" max="4" width="21.5" style="4" bestFit="1" customWidth="1"/>
    <col min="5" max="5" width="10.5" style="5" bestFit="1" customWidth="1"/>
    <col min="6" max="6" width="30.5" style="4" bestFit="1" customWidth="1"/>
    <col min="7" max="9" width="5.5" style="10" customWidth="1"/>
    <col min="10" max="10" width="4.83203125" style="10" customWidth="1"/>
    <col min="11" max="11" width="10.5" style="43" bestFit="1" customWidth="1"/>
    <col min="12" max="12" width="8.5" style="6" bestFit="1" customWidth="1"/>
    <col min="13" max="13" width="19.5" style="4" customWidth="1"/>
    <col min="14" max="16384" width="9.1640625" style="3"/>
  </cols>
  <sheetData>
    <row r="1" spans="1:13" s="2" customFormat="1" ht="29" customHeight="1">
      <c r="A1" s="54" t="s">
        <v>273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290</v>
      </c>
      <c r="B3" s="72" t="s">
        <v>0</v>
      </c>
      <c r="C3" s="64" t="s">
        <v>291</v>
      </c>
      <c r="D3" s="64" t="s">
        <v>6</v>
      </c>
      <c r="E3" s="66" t="s">
        <v>292</v>
      </c>
      <c r="F3" s="68" t="s">
        <v>5</v>
      </c>
      <c r="G3" s="69" t="s">
        <v>206</v>
      </c>
      <c r="H3" s="69"/>
      <c r="I3" s="69"/>
      <c r="J3" s="69"/>
      <c r="K3" s="74" t="s">
        <v>8</v>
      </c>
      <c r="L3" s="66" t="s">
        <v>3</v>
      </c>
      <c r="M3" s="76" t="s">
        <v>2</v>
      </c>
    </row>
    <row r="4" spans="1:13" s="1" customFormat="1" ht="21" customHeight="1" thickBot="1">
      <c r="A4" s="63"/>
      <c r="B4" s="73"/>
      <c r="C4" s="65"/>
      <c r="D4" s="65"/>
      <c r="E4" s="67"/>
      <c r="F4" s="65"/>
      <c r="G4" s="9">
        <v>1</v>
      </c>
      <c r="H4" s="9">
        <v>2</v>
      </c>
      <c r="I4" s="9">
        <v>3</v>
      </c>
      <c r="J4" s="9" t="s">
        <v>4</v>
      </c>
      <c r="K4" s="75"/>
      <c r="L4" s="67"/>
      <c r="M4" s="77"/>
    </row>
    <row r="5" spans="1:13" ht="16">
      <c r="A5" s="78" t="s">
        <v>118</v>
      </c>
      <c r="B5" s="78"/>
      <c r="C5" s="79"/>
      <c r="D5" s="79"/>
      <c r="E5" s="79"/>
      <c r="F5" s="79"/>
      <c r="G5" s="79"/>
      <c r="H5" s="79"/>
      <c r="I5" s="79"/>
      <c r="J5" s="79"/>
    </row>
    <row r="6" spans="1:13">
      <c r="A6" s="30" t="s">
        <v>77</v>
      </c>
      <c r="B6" s="11" t="s">
        <v>207</v>
      </c>
      <c r="C6" s="11" t="s">
        <v>208</v>
      </c>
      <c r="D6" s="11" t="s">
        <v>121</v>
      </c>
      <c r="E6" s="12" t="s">
        <v>293</v>
      </c>
      <c r="F6" s="11" t="s">
        <v>14</v>
      </c>
      <c r="G6" s="31" t="s">
        <v>209</v>
      </c>
      <c r="H6" s="31" t="s">
        <v>210</v>
      </c>
      <c r="I6" s="31" t="s">
        <v>211</v>
      </c>
      <c r="J6" s="30"/>
      <c r="K6" s="42" t="str">
        <f>"267,5"</f>
        <v>267,5</v>
      </c>
      <c r="L6" s="13" t="str">
        <f>"210,3085"</f>
        <v>210,3085</v>
      </c>
      <c r="M6" s="11"/>
    </row>
    <row r="8" spans="1:13" ht="16">
      <c r="A8" s="70" t="s">
        <v>137</v>
      </c>
      <c r="B8" s="70"/>
      <c r="C8" s="71"/>
      <c r="D8" s="71"/>
      <c r="E8" s="71"/>
      <c r="F8" s="71"/>
      <c r="G8" s="71"/>
      <c r="H8" s="71"/>
      <c r="I8" s="71"/>
      <c r="J8" s="71"/>
    </row>
    <row r="9" spans="1:13">
      <c r="A9" s="30" t="s">
        <v>219</v>
      </c>
      <c r="B9" s="11" t="s">
        <v>212</v>
      </c>
      <c r="C9" s="11" t="s">
        <v>213</v>
      </c>
      <c r="D9" s="11" t="s">
        <v>214</v>
      </c>
      <c r="E9" s="12" t="s">
        <v>296</v>
      </c>
      <c r="F9" s="11" t="s">
        <v>14</v>
      </c>
      <c r="G9" s="32" t="s">
        <v>215</v>
      </c>
      <c r="H9" s="32" t="s">
        <v>215</v>
      </c>
      <c r="I9" s="32" t="s">
        <v>215</v>
      </c>
      <c r="J9" s="30"/>
      <c r="K9" s="42">
        <v>0</v>
      </c>
      <c r="L9" s="13" t="str">
        <f>"0,0000"</f>
        <v>0,0000</v>
      </c>
      <c r="M9" s="11"/>
    </row>
    <row r="11" spans="1:13" ht="16">
      <c r="A11" s="70" t="s">
        <v>24</v>
      </c>
      <c r="B11" s="70"/>
      <c r="C11" s="71"/>
      <c r="D11" s="71"/>
      <c r="E11" s="71"/>
      <c r="F11" s="71"/>
      <c r="G11" s="71"/>
      <c r="H11" s="71"/>
      <c r="I11" s="71"/>
      <c r="J11" s="71"/>
    </row>
    <row r="12" spans="1:13">
      <c r="A12" s="33" t="s">
        <v>77</v>
      </c>
      <c r="B12" s="14" t="s">
        <v>30</v>
      </c>
      <c r="C12" s="14" t="s">
        <v>31</v>
      </c>
      <c r="D12" s="14" t="s">
        <v>32</v>
      </c>
      <c r="E12" s="15" t="s">
        <v>293</v>
      </c>
      <c r="F12" s="14" t="s">
        <v>286</v>
      </c>
      <c r="G12" s="34" t="s">
        <v>216</v>
      </c>
      <c r="H12" s="34" t="s">
        <v>217</v>
      </c>
      <c r="I12" s="34" t="s">
        <v>218</v>
      </c>
      <c r="J12" s="33"/>
      <c r="K12" s="44" t="str">
        <f>"300,0"</f>
        <v>300,0</v>
      </c>
      <c r="L12" s="16" t="str">
        <f>"192,3000"</f>
        <v>192,3000</v>
      </c>
      <c r="M12" s="14"/>
    </row>
    <row r="13" spans="1:13">
      <c r="A13" s="38" t="s">
        <v>77</v>
      </c>
      <c r="B13" s="20" t="s">
        <v>30</v>
      </c>
      <c r="C13" s="20" t="s">
        <v>35</v>
      </c>
      <c r="D13" s="20" t="s">
        <v>32</v>
      </c>
      <c r="E13" s="21" t="s">
        <v>295</v>
      </c>
      <c r="F13" s="20" t="s">
        <v>286</v>
      </c>
      <c r="G13" s="39" t="s">
        <v>216</v>
      </c>
      <c r="H13" s="39" t="s">
        <v>217</v>
      </c>
      <c r="I13" s="39" t="s">
        <v>218</v>
      </c>
      <c r="J13" s="38"/>
      <c r="K13" s="45" t="str">
        <f>"300,0"</f>
        <v>300,0</v>
      </c>
      <c r="L13" s="22" t="str">
        <f>"193,2615"</f>
        <v>193,2615</v>
      </c>
      <c r="M13" s="20"/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19"/>
  <sheetViews>
    <sheetView workbookViewId="0">
      <selection activeCell="E20" sqref="E20"/>
    </sheetView>
  </sheetViews>
  <sheetFormatPr baseColWidth="10" defaultColWidth="9.1640625" defaultRowHeight="13"/>
  <cols>
    <col min="1" max="1" width="7.5" style="4" bestFit="1" customWidth="1"/>
    <col min="2" max="2" width="19.1640625" style="4" bestFit="1" customWidth="1"/>
    <col min="3" max="3" width="28.5" style="4" bestFit="1" customWidth="1"/>
    <col min="4" max="4" width="21.5" style="4" bestFit="1" customWidth="1"/>
    <col min="5" max="5" width="10.5" style="5" bestFit="1" customWidth="1"/>
    <col min="6" max="6" width="31.6640625" style="4" bestFit="1" customWidth="1"/>
    <col min="7" max="9" width="5.5" style="10" customWidth="1"/>
    <col min="10" max="10" width="4.83203125" style="10" customWidth="1"/>
    <col min="11" max="11" width="10.5" style="6" bestFit="1" customWidth="1"/>
    <col min="12" max="12" width="10.1640625" style="6" customWidth="1"/>
    <col min="13" max="13" width="17.6640625" style="4" bestFit="1" customWidth="1"/>
    <col min="14" max="16384" width="9.1640625" style="3"/>
  </cols>
  <sheetData>
    <row r="1" spans="1:13" s="2" customFormat="1" ht="29" customHeight="1">
      <c r="A1" s="54" t="s">
        <v>269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290</v>
      </c>
      <c r="B3" s="72" t="s">
        <v>0</v>
      </c>
      <c r="C3" s="64" t="s">
        <v>291</v>
      </c>
      <c r="D3" s="64" t="s">
        <v>6</v>
      </c>
      <c r="E3" s="66" t="s">
        <v>292</v>
      </c>
      <c r="F3" s="68" t="s">
        <v>5</v>
      </c>
      <c r="G3" s="69" t="s">
        <v>289</v>
      </c>
      <c r="H3" s="69"/>
      <c r="I3" s="69"/>
      <c r="J3" s="69"/>
      <c r="K3" s="66" t="s">
        <v>8</v>
      </c>
      <c r="L3" s="66" t="s">
        <v>3</v>
      </c>
      <c r="M3" s="76" t="s">
        <v>2</v>
      </c>
    </row>
    <row r="4" spans="1:13" s="1" customFormat="1" ht="21" customHeight="1" thickBot="1">
      <c r="A4" s="63"/>
      <c r="B4" s="73"/>
      <c r="C4" s="65"/>
      <c r="D4" s="65"/>
      <c r="E4" s="67"/>
      <c r="F4" s="65"/>
      <c r="G4" s="9">
        <v>1</v>
      </c>
      <c r="H4" s="9">
        <v>2</v>
      </c>
      <c r="I4" s="9">
        <v>3</v>
      </c>
      <c r="J4" s="9" t="s">
        <v>4</v>
      </c>
      <c r="K4" s="67"/>
      <c r="L4" s="67"/>
      <c r="M4" s="77"/>
    </row>
    <row r="5" spans="1:13" ht="16">
      <c r="A5" s="78" t="s">
        <v>108</v>
      </c>
      <c r="B5" s="78"/>
      <c r="C5" s="79"/>
      <c r="D5" s="79"/>
      <c r="E5" s="79"/>
      <c r="F5" s="79"/>
      <c r="G5" s="79"/>
      <c r="H5" s="79"/>
      <c r="I5" s="79"/>
      <c r="J5" s="79"/>
    </row>
    <row r="6" spans="1:13">
      <c r="A6" s="30" t="s">
        <v>77</v>
      </c>
      <c r="B6" s="11" t="s">
        <v>109</v>
      </c>
      <c r="C6" s="11" t="s">
        <v>110</v>
      </c>
      <c r="D6" s="11" t="s">
        <v>111</v>
      </c>
      <c r="E6" s="12" t="s">
        <v>293</v>
      </c>
      <c r="F6" s="11" t="s">
        <v>14</v>
      </c>
      <c r="G6" s="32" t="s">
        <v>254</v>
      </c>
      <c r="H6" s="31" t="s">
        <v>255</v>
      </c>
      <c r="I6" s="32" t="s">
        <v>15</v>
      </c>
      <c r="J6" s="30"/>
      <c r="K6" s="13" t="str">
        <f>"27,5"</f>
        <v>27,5</v>
      </c>
      <c r="L6" s="13" t="str">
        <f>"27,9482"</f>
        <v>27,9482</v>
      </c>
      <c r="M6" s="11" t="s">
        <v>23</v>
      </c>
    </row>
    <row r="8" spans="1:13" ht="16">
      <c r="A8" s="70" t="s">
        <v>108</v>
      </c>
      <c r="B8" s="70"/>
      <c r="C8" s="71"/>
      <c r="D8" s="71"/>
      <c r="E8" s="71"/>
      <c r="F8" s="71"/>
      <c r="G8" s="71"/>
      <c r="H8" s="71"/>
      <c r="I8" s="71"/>
      <c r="J8" s="71"/>
    </row>
    <row r="9" spans="1:13">
      <c r="A9" s="30" t="s">
        <v>77</v>
      </c>
      <c r="B9" s="11" t="s">
        <v>256</v>
      </c>
      <c r="C9" s="11" t="s">
        <v>278</v>
      </c>
      <c r="D9" s="11" t="s">
        <v>257</v>
      </c>
      <c r="E9" s="12" t="s">
        <v>294</v>
      </c>
      <c r="F9" s="11" t="s">
        <v>14</v>
      </c>
      <c r="G9" s="31" t="s">
        <v>82</v>
      </c>
      <c r="H9" s="31" t="s">
        <v>84</v>
      </c>
      <c r="I9" s="32" t="s">
        <v>258</v>
      </c>
      <c r="J9" s="30"/>
      <c r="K9" s="13" t="str">
        <f>"55,0"</f>
        <v>55,0</v>
      </c>
      <c r="L9" s="13" t="str">
        <f>"46,4888"</f>
        <v>46,4888</v>
      </c>
      <c r="M9" s="11"/>
    </row>
    <row r="11" spans="1:13" ht="16">
      <c r="A11" s="70" t="s">
        <v>130</v>
      </c>
      <c r="B11" s="70"/>
      <c r="C11" s="71"/>
      <c r="D11" s="71"/>
      <c r="E11" s="71"/>
      <c r="F11" s="71"/>
      <c r="G11" s="71"/>
      <c r="H11" s="71"/>
      <c r="I11" s="71"/>
      <c r="J11" s="71"/>
    </row>
    <row r="12" spans="1:13">
      <c r="A12" s="30" t="s">
        <v>219</v>
      </c>
      <c r="B12" s="11" t="s">
        <v>259</v>
      </c>
      <c r="C12" s="11" t="s">
        <v>279</v>
      </c>
      <c r="D12" s="11" t="s">
        <v>260</v>
      </c>
      <c r="E12" s="12" t="s">
        <v>299</v>
      </c>
      <c r="F12" s="11" t="s">
        <v>261</v>
      </c>
      <c r="G12" s="32" t="s">
        <v>84</v>
      </c>
      <c r="H12" s="32" t="s">
        <v>89</v>
      </c>
      <c r="I12" s="32" t="s">
        <v>89</v>
      </c>
      <c r="J12" s="30"/>
      <c r="K12" s="13" t="str">
        <f>"0.00"</f>
        <v>0.00</v>
      </c>
      <c r="L12" s="13" t="str">
        <f>"0,0000"</f>
        <v>0,0000</v>
      </c>
      <c r="M12" s="11"/>
    </row>
    <row r="14" spans="1:13" ht="16">
      <c r="A14" s="70" t="s">
        <v>137</v>
      </c>
      <c r="B14" s="70"/>
      <c r="C14" s="71"/>
      <c r="D14" s="71"/>
      <c r="E14" s="71"/>
      <c r="F14" s="71"/>
      <c r="G14" s="71"/>
      <c r="H14" s="71"/>
      <c r="I14" s="71"/>
      <c r="J14" s="71"/>
    </row>
    <row r="15" spans="1:13">
      <c r="A15" s="30" t="s">
        <v>77</v>
      </c>
      <c r="B15" s="11" t="s">
        <v>262</v>
      </c>
      <c r="C15" s="11" t="s">
        <v>263</v>
      </c>
      <c r="D15" s="11" t="s">
        <v>264</v>
      </c>
      <c r="E15" s="12" t="s">
        <v>293</v>
      </c>
      <c r="F15" s="11" t="s">
        <v>14</v>
      </c>
      <c r="G15" s="32" t="s">
        <v>84</v>
      </c>
      <c r="H15" s="31" t="s">
        <v>84</v>
      </c>
      <c r="I15" s="31" t="s">
        <v>88</v>
      </c>
      <c r="J15" s="30"/>
      <c r="K15" s="13" t="str">
        <f>"57,5"</f>
        <v>57,5</v>
      </c>
      <c r="L15" s="13" t="str">
        <f>"37,0645"</f>
        <v>37,0645</v>
      </c>
      <c r="M15" s="11"/>
    </row>
    <row r="17" spans="1:13" ht="16">
      <c r="A17" s="70" t="s">
        <v>24</v>
      </c>
      <c r="B17" s="70"/>
      <c r="C17" s="71"/>
      <c r="D17" s="71"/>
      <c r="E17" s="71"/>
      <c r="F17" s="71"/>
      <c r="G17" s="71"/>
      <c r="H17" s="71"/>
      <c r="I17" s="71"/>
      <c r="J17" s="71"/>
    </row>
    <row r="18" spans="1:13">
      <c r="A18" s="33" t="s">
        <v>77</v>
      </c>
      <c r="B18" s="14" t="s">
        <v>265</v>
      </c>
      <c r="C18" s="14" t="s">
        <v>280</v>
      </c>
      <c r="D18" s="14" t="s">
        <v>266</v>
      </c>
      <c r="E18" s="15" t="s">
        <v>299</v>
      </c>
      <c r="F18" s="14" t="s">
        <v>14</v>
      </c>
      <c r="G18" s="34" t="s">
        <v>112</v>
      </c>
      <c r="H18" s="34" t="s">
        <v>83</v>
      </c>
      <c r="I18" s="34" t="s">
        <v>88</v>
      </c>
      <c r="J18" s="33"/>
      <c r="K18" s="16" t="str">
        <f>"57,5"</f>
        <v>57,5</v>
      </c>
      <c r="L18" s="16" t="str">
        <f>"35,6328"</f>
        <v>35,6328</v>
      </c>
      <c r="M18" s="14"/>
    </row>
    <row r="19" spans="1:13">
      <c r="A19" s="38" t="s">
        <v>77</v>
      </c>
      <c r="B19" s="20" t="s">
        <v>167</v>
      </c>
      <c r="C19" s="20" t="s">
        <v>267</v>
      </c>
      <c r="D19" s="20" t="s">
        <v>169</v>
      </c>
      <c r="E19" s="21" t="s">
        <v>293</v>
      </c>
      <c r="F19" s="20" t="s">
        <v>288</v>
      </c>
      <c r="G19" s="41" t="s">
        <v>89</v>
      </c>
      <c r="H19" s="39" t="s">
        <v>89</v>
      </c>
      <c r="I19" s="41" t="s">
        <v>268</v>
      </c>
      <c r="J19" s="38"/>
      <c r="K19" s="22" t="str">
        <f>"60,0"</f>
        <v>60,0</v>
      </c>
      <c r="L19" s="22" t="str">
        <f>"37,0380"</f>
        <v>37,0380</v>
      </c>
      <c r="M19" s="20"/>
    </row>
  </sheetData>
  <mergeCells count="16">
    <mergeCell ref="A8:J8"/>
    <mergeCell ref="A11:J11"/>
    <mergeCell ref="A14:J14"/>
    <mergeCell ref="A17:J17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9"/>
  <sheetViews>
    <sheetView tabSelected="1" workbookViewId="0">
      <selection activeCell="E10" sqref="E10"/>
    </sheetView>
  </sheetViews>
  <sheetFormatPr baseColWidth="10" defaultColWidth="9.1640625" defaultRowHeight="13"/>
  <cols>
    <col min="1" max="1" width="7.5" style="4" bestFit="1" customWidth="1"/>
    <col min="2" max="2" width="16.5" style="4" bestFit="1" customWidth="1"/>
    <col min="3" max="3" width="28.5" style="4" bestFit="1" customWidth="1"/>
    <col min="4" max="4" width="21.5" style="4" bestFit="1" customWidth="1"/>
    <col min="5" max="5" width="10.5" style="5" bestFit="1" customWidth="1"/>
    <col min="6" max="6" width="29" style="4" bestFit="1" customWidth="1"/>
    <col min="7" max="9" width="5.5" style="10" customWidth="1"/>
    <col min="10" max="10" width="4.83203125" style="10" customWidth="1"/>
    <col min="11" max="11" width="10.5" style="6" bestFit="1" customWidth="1"/>
    <col min="12" max="12" width="7.5" style="6" bestFit="1" customWidth="1"/>
    <col min="13" max="13" width="16.33203125" style="4" bestFit="1" customWidth="1"/>
    <col min="14" max="16384" width="9.1640625" style="3"/>
  </cols>
  <sheetData>
    <row r="1" spans="1:13" s="2" customFormat="1" ht="29" customHeight="1">
      <c r="A1" s="54" t="s">
        <v>270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290</v>
      </c>
      <c r="B3" s="72" t="s">
        <v>0</v>
      </c>
      <c r="C3" s="64" t="s">
        <v>291</v>
      </c>
      <c r="D3" s="64" t="s">
        <v>6</v>
      </c>
      <c r="E3" s="66" t="s">
        <v>292</v>
      </c>
      <c r="F3" s="68" t="s">
        <v>5</v>
      </c>
      <c r="G3" s="69" t="s">
        <v>289</v>
      </c>
      <c r="H3" s="69"/>
      <c r="I3" s="69"/>
      <c r="J3" s="69"/>
      <c r="K3" s="66" t="s">
        <v>8</v>
      </c>
      <c r="L3" s="66" t="s">
        <v>3</v>
      </c>
      <c r="M3" s="76" t="s">
        <v>2</v>
      </c>
    </row>
    <row r="4" spans="1:13" s="1" customFormat="1" ht="21" customHeight="1" thickBot="1">
      <c r="A4" s="63"/>
      <c r="B4" s="73"/>
      <c r="C4" s="65"/>
      <c r="D4" s="65"/>
      <c r="E4" s="67"/>
      <c r="F4" s="65"/>
      <c r="G4" s="9">
        <v>1</v>
      </c>
      <c r="H4" s="9">
        <v>2</v>
      </c>
      <c r="I4" s="9">
        <v>3</v>
      </c>
      <c r="J4" s="9" t="s">
        <v>4</v>
      </c>
      <c r="K4" s="67"/>
      <c r="L4" s="67"/>
      <c r="M4" s="77"/>
    </row>
    <row r="5" spans="1:13" ht="16">
      <c r="A5" s="78" t="s">
        <v>118</v>
      </c>
      <c r="B5" s="78"/>
      <c r="C5" s="79"/>
      <c r="D5" s="79"/>
      <c r="E5" s="79"/>
      <c r="F5" s="79"/>
      <c r="G5" s="79"/>
      <c r="H5" s="79"/>
      <c r="I5" s="79"/>
      <c r="J5" s="79"/>
    </row>
    <row r="6" spans="1:13">
      <c r="A6" s="30" t="s">
        <v>77</v>
      </c>
      <c r="B6" s="11" t="s">
        <v>246</v>
      </c>
      <c r="C6" s="11" t="s">
        <v>281</v>
      </c>
      <c r="D6" s="11" t="s">
        <v>247</v>
      </c>
      <c r="E6" s="12" t="s">
        <v>299</v>
      </c>
      <c r="F6" s="11" t="s">
        <v>14</v>
      </c>
      <c r="G6" s="31" t="s">
        <v>83</v>
      </c>
      <c r="H6" s="32" t="s">
        <v>88</v>
      </c>
      <c r="I6" s="32" t="s">
        <v>88</v>
      </c>
      <c r="J6" s="30"/>
      <c r="K6" s="13" t="str">
        <f>"52,5"</f>
        <v>52,5</v>
      </c>
      <c r="L6" s="13" t="str">
        <f>"39,2910"</f>
        <v>39,2910</v>
      </c>
      <c r="M6" s="11"/>
    </row>
    <row r="8" spans="1:13" ht="16">
      <c r="A8" s="70" t="s">
        <v>42</v>
      </c>
      <c r="B8" s="70"/>
      <c r="C8" s="71"/>
      <c r="D8" s="71"/>
      <c r="E8" s="71"/>
      <c r="F8" s="71"/>
      <c r="G8" s="71"/>
      <c r="H8" s="71"/>
      <c r="I8" s="71"/>
      <c r="J8" s="71"/>
    </row>
    <row r="9" spans="1:13">
      <c r="A9" s="30" t="s">
        <v>77</v>
      </c>
      <c r="B9" s="11" t="s">
        <v>248</v>
      </c>
      <c r="C9" s="11" t="s">
        <v>282</v>
      </c>
      <c r="D9" s="11" t="s">
        <v>249</v>
      </c>
      <c r="E9" s="12" t="s">
        <v>295</v>
      </c>
      <c r="F9" s="11" t="s">
        <v>250</v>
      </c>
      <c r="G9" s="31" t="s">
        <v>89</v>
      </c>
      <c r="H9" s="31" t="s">
        <v>251</v>
      </c>
      <c r="I9" s="32" t="s">
        <v>252</v>
      </c>
      <c r="J9" s="30"/>
      <c r="K9" s="13" t="str">
        <f>"67,5"</f>
        <v>67,5</v>
      </c>
      <c r="L9" s="13" t="str">
        <f>"42,6736"</f>
        <v>42,6736</v>
      </c>
      <c r="M9" s="11" t="s">
        <v>253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WRPF Двоеборье без экип ДК</vt:lpstr>
      <vt:lpstr>WRPF Жим лежа без экип ДК</vt:lpstr>
      <vt:lpstr>WRPF Жим лежа без экип</vt:lpstr>
      <vt:lpstr>WEPF Жим однослой</vt:lpstr>
      <vt:lpstr>WRPF Военный жим ДК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2022-11-13T15:29:57Z</dcterms:modified>
</cp:coreProperties>
</file>