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3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/Users/ekaterinaseveleva/Documents/СПР/Протоколы/2022/Ноябрь/"/>
    </mc:Choice>
  </mc:AlternateContent>
  <xr:revisionPtr revIDLastSave="0" documentId="13_ncr:1_{A6C09BE1-8EAD-4E4B-8B6D-5233EE93BCEC}" xr6:coauthVersionLast="45" xr6:coauthVersionMax="45" xr10:uidLastSave="{00000000-0000-0000-0000-000000000000}"/>
  <bookViews>
    <workbookView xWindow="480" yWindow="460" windowWidth="27520" windowHeight="15680" firstSheet="14" activeTab="18" xr2:uid="{00000000-000D-0000-FFFF-FFFF00000000}"/>
  </bookViews>
  <sheets>
    <sheet name="IPL ПЛ без экипировки ДК" sheetId="6" r:id="rId1"/>
    <sheet name="IPL ПЛ без экипировки" sheetId="5" r:id="rId2"/>
    <sheet name="IPL Двоеборье без экип ДК" sheetId="16" r:id="rId3"/>
    <sheet name="IPL Присед без экипировки ДК" sheetId="15" r:id="rId4"/>
    <sheet name="IPL Присед без экипировки" sheetId="14" r:id="rId5"/>
    <sheet name="IPL Жим без экипировки ДК" sheetId="9" r:id="rId6"/>
    <sheet name="IPL Жим без экипировки" sheetId="8" r:id="rId7"/>
    <sheet name="IPL Жим однослой ДК" sheetId="11" r:id="rId8"/>
    <sheet name="WRPF Военный жим ДК" sheetId="42" r:id="rId9"/>
    <sheet name="WRPF Военный жим" sheetId="41" r:id="rId10"/>
    <sheet name="IPL Тяга без экипировки ДК" sheetId="13" r:id="rId11"/>
    <sheet name="IPL Тяга без экипировки" sheetId="12" r:id="rId12"/>
    <sheet name="СПР Пауэрспорт ДК" sheetId="25" r:id="rId13"/>
    <sheet name="СПР Жим стоя ДК" sheetId="22" r:id="rId14"/>
    <sheet name="СПР Подъем на бицепс ДК" sheetId="24" r:id="rId15"/>
    <sheet name="ФЖД Армейский жим двоеборье ДК" sheetId="31" r:id="rId16"/>
    <sheet name="ФЖД Военный жим двоеборье" sheetId="27" r:id="rId17"/>
    <sheet name="ФЖД Армейский жим макс.ДК" sheetId="32" r:id="rId18"/>
    <sheet name="ФЖД Военный жим максимум" sheetId="28" r:id="rId19"/>
  </sheets>
  <definedNames>
    <definedName name="_FilterDatabase" localSheetId="1" hidden="1">'IPL ПЛ без экипировки'!$A$1:$S$3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6" i="42" l="1"/>
  <c r="K6" i="42"/>
  <c r="L6" i="41"/>
  <c r="K6" i="41"/>
  <c r="L6" i="32"/>
  <c r="K6" i="32"/>
  <c r="N6" i="31"/>
  <c r="M6" i="31"/>
  <c r="L6" i="28"/>
  <c r="K6" i="28"/>
  <c r="N6" i="27"/>
  <c r="M6" i="27"/>
  <c r="P9" i="25"/>
  <c r="O9" i="25"/>
  <c r="P6" i="25"/>
  <c r="O6" i="25"/>
  <c r="L6" i="24"/>
  <c r="K6" i="24"/>
  <c r="L12" i="22"/>
  <c r="K12" i="22"/>
  <c r="L9" i="22"/>
  <c r="K9" i="22"/>
  <c r="L6" i="22"/>
  <c r="K6" i="22"/>
  <c r="P6" i="16"/>
  <c r="O6" i="16"/>
  <c r="L6" i="15"/>
  <c r="K6" i="15"/>
  <c r="L6" i="14"/>
  <c r="K6" i="14"/>
  <c r="L9" i="13"/>
  <c r="K9" i="13"/>
  <c r="L6" i="13"/>
  <c r="K6" i="13"/>
  <c r="L9" i="12"/>
  <c r="K9" i="12"/>
  <c r="L6" i="12"/>
  <c r="K6" i="12"/>
  <c r="L6" i="11"/>
  <c r="K6" i="11"/>
  <c r="L22" i="9"/>
  <c r="K22" i="9"/>
  <c r="L21" i="9"/>
  <c r="K21" i="9"/>
  <c r="L18" i="9"/>
  <c r="K18" i="9"/>
  <c r="L15" i="9"/>
  <c r="L12" i="9"/>
  <c r="K12" i="9"/>
  <c r="L9" i="9"/>
  <c r="K9" i="9"/>
  <c r="L6" i="9"/>
  <c r="K6" i="9"/>
  <c r="L9" i="8"/>
  <c r="K9" i="8"/>
  <c r="L6" i="8"/>
  <c r="K6" i="8"/>
  <c r="T9" i="6"/>
  <c r="T6" i="6"/>
  <c r="S6" i="6"/>
  <c r="T22" i="5"/>
  <c r="S22" i="5"/>
  <c r="T21" i="5"/>
  <c r="S21" i="5"/>
  <c r="T18" i="5"/>
  <c r="S18" i="5"/>
  <c r="T15" i="5"/>
  <c r="S15" i="5"/>
  <c r="T12" i="5"/>
  <c r="S12" i="5"/>
  <c r="T9" i="5"/>
  <c r="S9" i="5"/>
  <c r="T6" i="5"/>
  <c r="S6" i="5"/>
</calcChain>
</file>

<file path=xl/sharedStrings.xml><?xml version="1.0" encoding="utf-8"?>
<sst xmlns="http://schemas.openxmlformats.org/spreadsheetml/2006/main" count="700" uniqueCount="227">
  <si>
    <t>ФИО</t>
  </si>
  <si>
    <t>Сумма</t>
  </si>
  <si>
    <t>Тренер</t>
  </si>
  <si>
    <t>Очки</t>
  </si>
  <si>
    <t>Рек</t>
  </si>
  <si>
    <t>Город/Область</t>
  </si>
  <si>
    <t>Вес</t>
  </si>
  <si>
    <t>Повторы</t>
  </si>
  <si>
    <t>Собственный 
вес</t>
  </si>
  <si>
    <t>Приседание</t>
  </si>
  <si>
    <t>Жим лёжа</t>
  </si>
  <si>
    <t>Становая тяга</t>
  </si>
  <si>
    <t>ВЕСОВАЯ КАТЕГОРИЯ   60</t>
  </si>
  <si>
    <t>Фроленко Екатерина</t>
  </si>
  <si>
    <t>Открытая (20.06.1989)/33</t>
  </si>
  <si>
    <t>59,00</t>
  </si>
  <si>
    <t xml:space="preserve">Волгодонск/Ростовская область </t>
  </si>
  <si>
    <t>77,5</t>
  </si>
  <si>
    <t>82,5</t>
  </si>
  <si>
    <t>85,0</t>
  </si>
  <si>
    <t>45,0</t>
  </si>
  <si>
    <t>50,0</t>
  </si>
  <si>
    <t>55,0</t>
  </si>
  <si>
    <t>100,0</t>
  </si>
  <si>
    <t>105,0</t>
  </si>
  <si>
    <t>107,5</t>
  </si>
  <si>
    <t>ВЕСОВАЯ КАТЕГОРИЯ   75</t>
  </si>
  <si>
    <t>Никитенко Наталья</t>
  </si>
  <si>
    <t>Открытая (21.03.1988)/34</t>
  </si>
  <si>
    <t>73,40</t>
  </si>
  <si>
    <t>70,0</t>
  </si>
  <si>
    <t>72,5</t>
  </si>
  <si>
    <t>40,0</t>
  </si>
  <si>
    <t>90,0</t>
  </si>
  <si>
    <t>95,0</t>
  </si>
  <si>
    <t>Литвинов Данила</t>
  </si>
  <si>
    <t>Юноши 15-19 (01.08.2008)/14</t>
  </si>
  <si>
    <t>58,00</t>
  </si>
  <si>
    <t>60,0</t>
  </si>
  <si>
    <t>65,0</t>
  </si>
  <si>
    <t>115,0</t>
  </si>
  <si>
    <t>Фролов Анатолий</t>
  </si>
  <si>
    <t>Открытая (22.07.1998)/24</t>
  </si>
  <si>
    <t>74,20</t>
  </si>
  <si>
    <t>180,0</t>
  </si>
  <si>
    <t>190,0</t>
  </si>
  <si>
    <t>200,0</t>
  </si>
  <si>
    <t>120,0</t>
  </si>
  <si>
    <t>130,0</t>
  </si>
  <si>
    <t>137,5</t>
  </si>
  <si>
    <t>215,0</t>
  </si>
  <si>
    <t>230,0</t>
  </si>
  <si>
    <t>ВЕСОВАЯ КАТЕГОРИЯ   82.5</t>
  </si>
  <si>
    <t>Дубенко Илья</t>
  </si>
  <si>
    <t>Юноши 15-19 (31.05.2003)/19</t>
  </si>
  <si>
    <t>80,20</t>
  </si>
  <si>
    <t>135,0</t>
  </si>
  <si>
    <t>140,0</t>
  </si>
  <si>
    <t>145,0</t>
  </si>
  <si>
    <t>150,0</t>
  </si>
  <si>
    <t xml:space="preserve">Дубенко Родион </t>
  </si>
  <si>
    <t>ВЕСОВАЯ КАТЕГОРИЯ   110</t>
  </si>
  <si>
    <t>Никитин Георгий</t>
  </si>
  <si>
    <t>Открытая (24.05.1991)/31</t>
  </si>
  <si>
    <t>106,40</t>
  </si>
  <si>
    <t>205,0</t>
  </si>
  <si>
    <t>210,0</t>
  </si>
  <si>
    <t>175,0</t>
  </si>
  <si>
    <t>182,5</t>
  </si>
  <si>
    <t>220,0</t>
  </si>
  <si>
    <t>Никитин Вычеслав</t>
  </si>
  <si>
    <t>Открытая (27.01.1995)/27</t>
  </si>
  <si>
    <t>102,20</t>
  </si>
  <si>
    <t xml:space="preserve">Ростов-на-Дону/Ростовская область </t>
  </si>
  <si>
    <t>185,0</t>
  </si>
  <si>
    <t>195,0</t>
  </si>
  <si>
    <t>147,5</t>
  </si>
  <si>
    <t>225,0</t>
  </si>
  <si>
    <t xml:space="preserve">Никитин Георгий </t>
  </si>
  <si>
    <t>1</t>
  </si>
  <si>
    <t>2</t>
  </si>
  <si>
    <t>ВЕСОВАЯ КАТЕГОРИЯ   67.5</t>
  </si>
  <si>
    <t>Шевченко Владимир</t>
  </si>
  <si>
    <t>Открытая (29.06.1998)/24</t>
  </si>
  <si>
    <t>66,40</t>
  </si>
  <si>
    <t>160,0</t>
  </si>
  <si>
    <t>165,0</t>
  </si>
  <si>
    <t>170,0</t>
  </si>
  <si>
    <t>87,5</t>
  </si>
  <si>
    <t>212,5</t>
  </si>
  <si>
    <t>222,5</t>
  </si>
  <si>
    <t>Волков Артём</t>
  </si>
  <si>
    <t>73,80</t>
  </si>
  <si>
    <t>75,0</t>
  </si>
  <si>
    <t>-</t>
  </si>
  <si>
    <t>ВЕСОВАЯ КАТЕГОРИЯ   52</t>
  </si>
  <si>
    <t>Лемешко Арсений</t>
  </si>
  <si>
    <t>Юноши 15-19 (21.09.2011)/11</t>
  </si>
  <si>
    <t>34,00</t>
  </si>
  <si>
    <t>27,5</t>
  </si>
  <si>
    <t>32,5</t>
  </si>
  <si>
    <t>37,5</t>
  </si>
  <si>
    <t>Долгов Александр</t>
  </si>
  <si>
    <t>Юноши 15-19 (02.03.2006)/16</t>
  </si>
  <si>
    <t>64,20</t>
  </si>
  <si>
    <t>80,0</t>
  </si>
  <si>
    <t>Результат</t>
  </si>
  <si>
    <t>Лемешко Александр</t>
  </si>
  <si>
    <t>Юноши 15-19 (26.05.2009)/13</t>
  </si>
  <si>
    <t>43,40</t>
  </si>
  <si>
    <t>30,0</t>
  </si>
  <si>
    <t>35,0</t>
  </si>
  <si>
    <t>Перченко Дмитрий</t>
  </si>
  <si>
    <t>Юноши 15-19 (25.10.2006)/16</t>
  </si>
  <si>
    <t>57,20</t>
  </si>
  <si>
    <t xml:space="preserve">Морозовск/Ростовская область </t>
  </si>
  <si>
    <t>Поликарпов Александр</t>
  </si>
  <si>
    <t>65,80</t>
  </si>
  <si>
    <t>112,5</t>
  </si>
  <si>
    <t>Любимцев Алексей</t>
  </si>
  <si>
    <t>Открытая (01.02.1986)/36</t>
  </si>
  <si>
    <t>82,00</t>
  </si>
  <si>
    <t xml:space="preserve">Тиликин Андрей </t>
  </si>
  <si>
    <t>ВЕСОВАЯ КАТЕГОРИЯ   100</t>
  </si>
  <si>
    <t>Романенко Дмитрий</t>
  </si>
  <si>
    <t>Открытая (18.12.1990)/31</t>
  </si>
  <si>
    <t>98,80</t>
  </si>
  <si>
    <t>155,0</t>
  </si>
  <si>
    <t>162,5</t>
  </si>
  <si>
    <t>Полдышев Александр</t>
  </si>
  <si>
    <t>Юноши 15-19 (25.04.2005)/17</t>
  </si>
  <si>
    <t>108,60</t>
  </si>
  <si>
    <t>110,0</t>
  </si>
  <si>
    <t>Магомедов Буньям</t>
  </si>
  <si>
    <t>Открытая (13.10.1989)/33</t>
  </si>
  <si>
    <t>107,20</t>
  </si>
  <si>
    <t>ВЕСОВАЯ КАТЕГОРИЯ   125</t>
  </si>
  <si>
    <t>Стуковин Александр</t>
  </si>
  <si>
    <t>Открытая (04.02.1983)/39</t>
  </si>
  <si>
    <t>123,80</t>
  </si>
  <si>
    <t>Колосов Владислав</t>
  </si>
  <si>
    <t>Юноши 15-19 (01.02.2009)/13</t>
  </si>
  <si>
    <t>49,40</t>
  </si>
  <si>
    <t>Кутлунин Артем</t>
  </si>
  <si>
    <t>Юноши 15-19 (26.01.2011)/11</t>
  </si>
  <si>
    <t>43,80</t>
  </si>
  <si>
    <t xml:space="preserve">Шакиров Руслан </t>
  </si>
  <si>
    <t>62,5</t>
  </si>
  <si>
    <t>Соломенникова Елена</t>
  </si>
  <si>
    <t>59,60</t>
  </si>
  <si>
    <t>57,5</t>
  </si>
  <si>
    <t>117,5</t>
  </si>
  <si>
    <t>122,5</t>
  </si>
  <si>
    <t>Тяга</t>
  </si>
  <si>
    <t>ВЕСОВАЯ КАТЕГОРИЯ   90</t>
  </si>
  <si>
    <t>Жим стоя</t>
  </si>
  <si>
    <t>Донсков Иван</t>
  </si>
  <si>
    <t>56,40</t>
  </si>
  <si>
    <t>47,5</t>
  </si>
  <si>
    <t>Шакиров Руслан</t>
  </si>
  <si>
    <t>Открытая (15.09.1988)/34</t>
  </si>
  <si>
    <t>84,60</t>
  </si>
  <si>
    <t>Бычихин Илья</t>
  </si>
  <si>
    <t>57,60</t>
  </si>
  <si>
    <t>42,5</t>
  </si>
  <si>
    <t>Соломахин Александр</t>
  </si>
  <si>
    <t>Открытая (27.06.1984)/38</t>
  </si>
  <si>
    <t>79,20</t>
  </si>
  <si>
    <t xml:space="preserve">Новочеркасск/Ростовская област </t>
  </si>
  <si>
    <t>67,5</t>
  </si>
  <si>
    <t>Меньков Николай</t>
  </si>
  <si>
    <t>Открытая (19.09.1993)/29</t>
  </si>
  <si>
    <t>88,60</t>
  </si>
  <si>
    <t>ВЕСОВАЯ КАТЕГОРИЯ   120</t>
  </si>
  <si>
    <t>Беспалов Вадим</t>
  </si>
  <si>
    <t>117,00</t>
  </si>
  <si>
    <t xml:space="preserve">Ростов-на-Дону/Ростовская обла </t>
  </si>
  <si>
    <t>177,5</t>
  </si>
  <si>
    <t>ВЕСОВАЯ КАТЕГОРИЯ   80</t>
  </si>
  <si>
    <t>172,5</t>
  </si>
  <si>
    <t xml:space="preserve">Шапошник Дмитрий  </t>
  </si>
  <si>
    <t xml:space="preserve">Меньков Николай  </t>
  </si>
  <si>
    <t xml:space="preserve">Горобцов Леонид  </t>
  </si>
  <si>
    <t>Палагин Андрей</t>
  </si>
  <si>
    <t xml:space="preserve">Капнин Александр  </t>
  </si>
  <si>
    <t xml:space="preserve">Никитин Вячеслав  </t>
  </si>
  <si>
    <t>Юниоры 20-23 (31.07.2002)/20</t>
  </si>
  <si>
    <t>Мастера 40-44 (06.09.1980)/42</t>
  </si>
  <si>
    <t>Мастера 45-49 (24.04.1975)/47</t>
  </si>
  <si>
    <t>Мастера 40-44 (20.04.1979)/43</t>
  </si>
  <si>
    <t>Юноши 13-19 (04.05.2009)/13</t>
  </si>
  <si>
    <t>Юноши 13-19 (08.01.2006)/16</t>
  </si>
  <si>
    <t>Открытый мастерский турнир «Сила в Единстве»
IPL Пауэрлифтинг без экипировки ДК
Волгодонск/Ростовская область, 05-06 ноября 2022 года</t>
  </si>
  <si>
    <t>Открытый мастерский турнир «Сила в Единстве»
IPL Пауэрлифтинг без экипировки
Волгодонск/Ростовская область, 05-06 ноября 2022 года</t>
  </si>
  <si>
    <t>Открытый мастерский турнир «Сила в Единстве»
IPL Силовое двоеборье без экипировки ДК
Волгодонск/Ростовская область, 05-06 ноября 2022 года</t>
  </si>
  <si>
    <t>Открытый мастерский турнир «Сила в Единстве»
IPL Присед без экипировки ДК
Волгодонск/Ростовская область, 05-06 ноября 2022 года</t>
  </si>
  <si>
    <t>Открытый мастерский турнир «Сила в Единстве»
IPL Присед без экипировки
Волгодонск/Ростовская область, 05-06 ноября 2022 года</t>
  </si>
  <si>
    <t>Открытый мастерский турнир «Сила в Единстве»
IPL Жим лежа без экипировки ДК
Волгодонск/Ростовская область, 05-06 ноября 2022 года</t>
  </si>
  <si>
    <t>Открытый мастерский турнир «Сила в Единстве»
IPL Жим лежа без экипировки
Волгодонск/Ростовская область, 05-06 ноября 2022 года</t>
  </si>
  <si>
    <t>Открытый мастерский турнир «Сила в Единстве»
IPL Жим лежа в однослойной экипировке ДК
Волгодонск/Ростовская область, 05-06 ноября 2022 года</t>
  </si>
  <si>
    <t>Открытый мастерский турнир «Сила в Единстве»
WRPF Военный жим лежа с ДК
Волгодонск/Ростовская область, 05-06 ноября 2022 года</t>
  </si>
  <si>
    <t>Открытый мастерский турнир «Сила в Единстве»
WRPF Военный жим лежа
Волгодонск/Ростовская область, 05-06 ноября 2022 года</t>
  </si>
  <si>
    <t>Открытый мастерский турнир «Сила в Единстве»
IPL Становая тяга без экипировки ДК
Волгодонск/Ростовская область, 05-06 ноября 2022 года</t>
  </si>
  <si>
    <t>Открытый мастерский турнир «Сила в Единстве»
IPL Становая тяга без экипировки
Волгодонск/Ростовская область, 05-06 ноября 2022 года</t>
  </si>
  <si>
    <t>Открытый мастерский турнир «Сила в Единстве»
СПР Пауэрспорт ДК
Волгодонск/Ростовская область, 05-06 ноября 2022 года</t>
  </si>
  <si>
    <t>Открытый мастерский турнир «Сила в Единстве»
СПР Жим штанги стоя ДК
Волгодонск/Ростовская область, 05-06 ноября 2022 года</t>
  </si>
  <si>
    <t>Открытый мастерский турнир «Сила в Единстве»
СПР Строгий подъем штанги на бицепс ДК
Волгодонск/Ростовская область, 05-06 ноября 2022 года</t>
  </si>
  <si>
    <t>Открытый мастерский турнир «Сила в Единстве»
ФЖД Армейский жим двоеборье ДК
Волгодонск/Ростовская область, 05-06 ноября 2022 года</t>
  </si>
  <si>
    <t>Открытый мастерский турнир «Сила в Единстве»
ФЖД Военный жим двоеборье
Волгодонск/Ростовская область, 05-06 ноября 2022 года</t>
  </si>
  <si>
    <t>Открытый мастерский турнир «Сила в Единстве»
ФЖД Армейский жим на максимум ДК
Волгодонск/Ростовская область, 05-06 ноября 2022 года</t>
  </si>
  <si>
    <t>Открытый мастерский турнир «Сила в Единстве»
ФЖД Военный жим на максимум
Волгодонск/Ростовская область, 05-06 ноября 2022 года</t>
  </si>
  <si>
    <t xml:space="preserve">Усть-Донецкий/Ростовская область </t>
  </si>
  <si>
    <t>Ростов-на-Дону/Ростовская область</t>
  </si>
  <si>
    <t>Свердловск/Украина</t>
  </si>
  <si>
    <t xml:space="preserve">Новочеркасск/Ростовская область </t>
  </si>
  <si>
    <t>26</t>
  </si>
  <si>
    <t>Многоповторный жим</t>
  </si>
  <si>
    <t>21</t>
  </si>
  <si>
    <t>№</t>
  </si>
  <si>
    <t>Жим</t>
  </si>
  <si>
    <t xml:space="preserve">
Дата рождения/Возраст</t>
  </si>
  <si>
    <t>Возрастная группа</t>
  </si>
  <si>
    <t>O</t>
  </si>
  <si>
    <t>J</t>
  </si>
  <si>
    <t>T</t>
  </si>
  <si>
    <t>M1</t>
  </si>
  <si>
    <t>M2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</si>
</sst>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>
    <font>
      <sz val="10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b/>
      <sz val="24"/>
      <name val="Arial Cyr"/>
      <charset val="204"/>
    </font>
    <font>
      <sz val="12"/>
      <name val="Arial Cyr"/>
      <charset val="204"/>
    </font>
    <font>
      <i/>
      <sz val="12"/>
      <name val="Arial Cyr"/>
      <charset val="204"/>
    </font>
    <font>
      <sz val="14"/>
      <name val="Arial Cyr"/>
      <charset val="204"/>
    </font>
    <font>
      <b/>
      <strike/>
      <sz val="10"/>
      <color theme="5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D7E4BE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49" fontId="2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49" fontId="0" fillId="0" borderId="11" xfId="0" applyNumberFormat="1" applyFont="1" applyFill="1" applyBorder="1" applyAlignment="1">
      <alignment horizontal="center" vertical="center"/>
    </xf>
    <xf numFmtId="0" fontId="0" fillId="0" borderId="11" xfId="0" applyNumberFormat="1" applyFont="1" applyFill="1" applyBorder="1" applyAlignment="1">
      <alignment horizontal="center" vertical="center"/>
    </xf>
    <xf numFmtId="0" fontId="1" fillId="0" borderId="11" xfId="0" applyNumberFormat="1" applyFont="1" applyFill="1" applyBorder="1" applyAlignment="1">
      <alignment horizontal="center" vertical="center"/>
    </xf>
    <xf numFmtId="49" fontId="0" fillId="0" borderId="12" xfId="0" applyNumberFormat="1" applyFont="1" applyFill="1" applyBorder="1" applyAlignment="1">
      <alignment horizontal="center" vertical="center"/>
    </xf>
    <xf numFmtId="0" fontId="0" fillId="0" borderId="12" xfId="0" applyNumberFormat="1" applyFont="1" applyFill="1" applyBorder="1" applyAlignment="1">
      <alignment horizontal="center" vertical="center"/>
    </xf>
    <xf numFmtId="0" fontId="1" fillId="0" borderId="12" xfId="0" applyNumberFormat="1" applyFont="1" applyFill="1" applyBorder="1" applyAlignment="1">
      <alignment horizontal="center" vertical="center"/>
    </xf>
    <xf numFmtId="49" fontId="0" fillId="0" borderId="8" xfId="0" applyNumberFormat="1" applyFont="1" applyFill="1" applyBorder="1" applyAlignment="1">
      <alignment horizontal="center" vertical="center"/>
    </xf>
    <xf numFmtId="0" fontId="0" fillId="0" borderId="8" xfId="0" applyNumberFormat="1" applyFont="1" applyFill="1" applyBorder="1" applyAlignment="1">
      <alignment horizontal="center" vertical="center"/>
    </xf>
    <xf numFmtId="0" fontId="1" fillId="0" borderId="8" xfId="0" applyNumberFormat="1" applyFont="1" applyFill="1" applyBorder="1" applyAlignment="1">
      <alignment horizontal="center" vertical="center"/>
    </xf>
    <xf numFmtId="0" fontId="0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1" fillId="2" borderId="11" xfId="0" applyNumberFormat="1" applyFont="1" applyFill="1" applyBorder="1" applyAlignment="1">
      <alignment horizontal="center" vertical="center"/>
    </xf>
    <xf numFmtId="49" fontId="7" fillId="0" borderId="11" xfId="0" applyNumberFormat="1" applyFont="1" applyFill="1" applyBorder="1" applyAlignment="1">
      <alignment horizontal="center" vertical="center"/>
    </xf>
    <xf numFmtId="49" fontId="1" fillId="0" borderId="11" xfId="0" applyNumberFormat="1" applyFont="1" applyFill="1" applyBorder="1" applyAlignment="1">
      <alignment horizontal="center" vertical="center"/>
    </xf>
    <xf numFmtId="49" fontId="1" fillId="2" borderId="12" xfId="0" applyNumberFormat="1" applyFont="1" applyFill="1" applyBorder="1" applyAlignment="1">
      <alignment horizontal="center" vertical="center"/>
    </xf>
    <xf numFmtId="49" fontId="1" fillId="0" borderId="12" xfId="0" applyNumberFormat="1" applyFont="1" applyFill="1" applyBorder="1" applyAlignment="1">
      <alignment horizontal="center" vertical="center"/>
    </xf>
    <xf numFmtId="49" fontId="7" fillId="0" borderId="12" xfId="0" applyNumberFormat="1" applyFont="1" applyFill="1" applyBorder="1" applyAlignment="1">
      <alignment horizontal="center" vertical="center"/>
    </xf>
    <xf numFmtId="49" fontId="7" fillId="0" borderId="8" xfId="0" applyNumberFormat="1" applyFont="1" applyFill="1" applyBorder="1" applyAlignment="1">
      <alignment horizontal="center" vertical="center"/>
    </xf>
    <xf numFmtId="49" fontId="1" fillId="2" borderId="8" xfId="0" applyNumberFormat="1" applyFont="1" applyFill="1" applyBorder="1" applyAlignment="1">
      <alignment horizontal="center" vertical="center"/>
    </xf>
    <xf numFmtId="49" fontId="1" fillId="0" borderId="8" xfId="0" applyNumberFormat="1" applyFont="1" applyFill="1" applyBorder="1" applyAlignment="1">
      <alignment horizontal="center" vertical="center"/>
    </xf>
    <xf numFmtId="164" fontId="1" fillId="0" borderId="11" xfId="0" applyNumberFormat="1" applyFont="1" applyFill="1" applyBorder="1" applyAlignment="1">
      <alignment horizontal="center" vertical="center"/>
    </xf>
    <xf numFmtId="164" fontId="1" fillId="0" borderId="0" xfId="0" applyNumberFormat="1" applyFont="1" applyFill="1" applyBorder="1" applyAlignment="1">
      <alignment horizontal="center" vertical="center"/>
    </xf>
    <xf numFmtId="164" fontId="1" fillId="0" borderId="12" xfId="0" applyNumberFormat="1" applyFont="1" applyFill="1" applyBorder="1" applyAlignment="1">
      <alignment horizontal="center" vertical="center"/>
    </xf>
    <xf numFmtId="164" fontId="1" fillId="0" borderId="8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49" fontId="2" fillId="0" borderId="15" xfId="0" applyNumberFormat="1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2" fillId="0" borderId="8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5" fillId="0" borderId="10" xfId="0" applyNumberFormat="1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 wrapText="1"/>
    </xf>
    <xf numFmtId="49" fontId="3" fillId="0" borderId="13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49" fontId="3" fillId="0" borderId="14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/>
    </xf>
    <xf numFmtId="164" fontId="2" fillId="0" borderId="8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Лист1"/>
  <dimension ref="A1:U9"/>
  <sheetViews>
    <sheetView workbookViewId="0">
      <selection activeCell="E10" sqref="E10"/>
    </sheetView>
  </sheetViews>
  <sheetFormatPr baseColWidth="10" defaultColWidth="9.1640625" defaultRowHeight="13"/>
  <cols>
    <col min="1" max="1" width="7.5" style="5" bestFit="1" customWidth="1"/>
    <col min="2" max="2" width="19" style="5" bestFit="1" customWidth="1"/>
    <col min="3" max="3" width="28.5" style="5" bestFit="1" customWidth="1"/>
    <col min="4" max="4" width="21.5" style="5" bestFit="1" customWidth="1"/>
    <col min="5" max="5" width="10.5" style="16" bestFit="1" customWidth="1"/>
    <col min="6" max="6" width="30" style="5" bestFit="1" customWidth="1"/>
    <col min="7" max="9" width="5.5" style="20" customWidth="1"/>
    <col min="10" max="10" width="4.83203125" style="20" customWidth="1"/>
    <col min="11" max="13" width="5.5" style="20" customWidth="1"/>
    <col min="14" max="14" width="4.83203125" style="20" customWidth="1"/>
    <col min="15" max="17" width="5.5" style="20" customWidth="1"/>
    <col min="18" max="18" width="4.83203125" style="20" customWidth="1"/>
    <col min="19" max="19" width="7.83203125" style="6" bestFit="1" customWidth="1"/>
    <col min="20" max="20" width="8.5" style="6" bestFit="1" customWidth="1"/>
    <col min="21" max="21" width="21.83203125" style="5" customWidth="1"/>
    <col min="22" max="16384" width="9.1640625" style="3"/>
  </cols>
  <sheetData>
    <row r="1" spans="1:21" s="2" customFormat="1" ht="29" customHeight="1">
      <c r="A1" s="44" t="s">
        <v>192</v>
      </c>
      <c r="B1" s="45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7"/>
    </row>
    <row r="2" spans="1:21" s="2" customFormat="1" ht="62" customHeight="1" thickBot="1">
      <c r="A2" s="48"/>
      <c r="B2" s="49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1"/>
    </row>
    <row r="3" spans="1:21" s="1" customFormat="1" ht="12.75" customHeight="1">
      <c r="A3" s="52" t="s">
        <v>218</v>
      </c>
      <c r="B3" s="36" t="s">
        <v>0</v>
      </c>
      <c r="C3" s="54" t="s">
        <v>220</v>
      </c>
      <c r="D3" s="54" t="s">
        <v>8</v>
      </c>
      <c r="E3" s="38" t="s">
        <v>221</v>
      </c>
      <c r="F3" s="56" t="s">
        <v>5</v>
      </c>
      <c r="G3" s="56" t="s">
        <v>9</v>
      </c>
      <c r="H3" s="56"/>
      <c r="I3" s="56"/>
      <c r="J3" s="56"/>
      <c r="K3" s="56" t="s">
        <v>10</v>
      </c>
      <c r="L3" s="56"/>
      <c r="M3" s="56"/>
      <c r="N3" s="56"/>
      <c r="O3" s="56" t="s">
        <v>11</v>
      </c>
      <c r="P3" s="56"/>
      <c r="Q3" s="56"/>
      <c r="R3" s="56"/>
      <c r="S3" s="38" t="s">
        <v>1</v>
      </c>
      <c r="T3" s="38" t="s">
        <v>3</v>
      </c>
      <c r="U3" s="40" t="s">
        <v>2</v>
      </c>
    </row>
    <row r="4" spans="1:21" s="1" customFormat="1" ht="21" customHeight="1" thickBot="1">
      <c r="A4" s="53"/>
      <c r="B4" s="37"/>
      <c r="C4" s="55"/>
      <c r="D4" s="55"/>
      <c r="E4" s="39"/>
      <c r="F4" s="55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">
        <v>1</v>
      </c>
      <c r="P4" s="4">
        <v>2</v>
      </c>
      <c r="Q4" s="4">
        <v>3</v>
      </c>
      <c r="R4" s="4" t="s">
        <v>4</v>
      </c>
      <c r="S4" s="39"/>
      <c r="T4" s="39"/>
      <c r="U4" s="41"/>
    </row>
    <row r="5" spans="1:21" ht="16">
      <c r="A5" s="42" t="s">
        <v>81</v>
      </c>
      <c r="B5" s="42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</row>
    <row r="6" spans="1:21">
      <c r="A6" s="23" t="s">
        <v>79</v>
      </c>
      <c r="B6" s="7" t="s">
        <v>82</v>
      </c>
      <c r="C6" s="7" t="s">
        <v>83</v>
      </c>
      <c r="D6" s="7" t="s">
        <v>84</v>
      </c>
      <c r="E6" s="8" t="s">
        <v>222</v>
      </c>
      <c r="F6" s="7" t="s">
        <v>16</v>
      </c>
      <c r="G6" s="21" t="s">
        <v>85</v>
      </c>
      <c r="H6" s="21" t="s">
        <v>86</v>
      </c>
      <c r="I6" s="22" t="s">
        <v>87</v>
      </c>
      <c r="J6" s="23"/>
      <c r="K6" s="21" t="s">
        <v>88</v>
      </c>
      <c r="L6" s="22" t="s">
        <v>34</v>
      </c>
      <c r="M6" s="21" t="s">
        <v>34</v>
      </c>
      <c r="N6" s="23"/>
      <c r="O6" s="21" t="s">
        <v>89</v>
      </c>
      <c r="P6" s="22" t="s">
        <v>90</v>
      </c>
      <c r="Q6" s="23"/>
      <c r="R6" s="23"/>
      <c r="S6" s="9" t="str">
        <f>"472,5"</f>
        <v>472,5</v>
      </c>
      <c r="T6" s="9" t="str">
        <f>"369,1643"</f>
        <v>369,1643</v>
      </c>
      <c r="U6" s="7" t="s">
        <v>182</v>
      </c>
    </row>
    <row r="8" spans="1:21" ht="16">
      <c r="A8" s="34" t="s">
        <v>26</v>
      </c>
      <c r="B8" s="34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</row>
    <row r="9" spans="1:21">
      <c r="A9" s="23" t="s">
        <v>94</v>
      </c>
      <c r="B9" s="7" t="s">
        <v>91</v>
      </c>
      <c r="C9" s="7" t="s">
        <v>186</v>
      </c>
      <c r="D9" s="7" t="s">
        <v>92</v>
      </c>
      <c r="E9" s="8" t="s">
        <v>223</v>
      </c>
      <c r="F9" s="7" t="s">
        <v>212</v>
      </c>
      <c r="G9" s="22" t="s">
        <v>23</v>
      </c>
      <c r="H9" s="22" t="s">
        <v>23</v>
      </c>
      <c r="I9" s="22" t="s">
        <v>23</v>
      </c>
      <c r="J9" s="23"/>
      <c r="K9" s="22"/>
      <c r="L9" s="23"/>
      <c r="M9" s="23"/>
      <c r="N9" s="23"/>
      <c r="O9" s="22"/>
      <c r="P9" s="23"/>
      <c r="Q9" s="23"/>
      <c r="R9" s="23"/>
      <c r="S9" s="30">
        <v>0</v>
      </c>
      <c r="T9" s="9" t="str">
        <f>"0,0000"</f>
        <v>0,0000</v>
      </c>
      <c r="U9" s="7"/>
    </row>
  </sheetData>
  <mergeCells count="15">
    <mergeCell ref="A1:U2"/>
    <mergeCell ref="A3:A4"/>
    <mergeCell ref="C3:C4"/>
    <mergeCell ref="D3:D4"/>
    <mergeCell ref="E3:E4"/>
    <mergeCell ref="F3:F4"/>
    <mergeCell ref="G3:J3"/>
    <mergeCell ref="K3:N3"/>
    <mergeCell ref="O3:R3"/>
    <mergeCell ref="A8:R8"/>
    <mergeCell ref="B3:B4"/>
    <mergeCell ref="S3:S4"/>
    <mergeCell ref="T3:T4"/>
    <mergeCell ref="U3:U4"/>
    <mergeCell ref="A5:R5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7"/>
  <dimension ref="A1:M17"/>
  <sheetViews>
    <sheetView workbookViewId="0">
      <selection activeCell="E8" sqref="E8"/>
    </sheetView>
  </sheetViews>
  <sheetFormatPr baseColWidth="10" defaultColWidth="9.1640625" defaultRowHeight="13"/>
  <cols>
    <col min="1" max="1" width="7.5" style="5" bestFit="1" customWidth="1"/>
    <col min="2" max="2" width="20.83203125" style="5" customWidth="1"/>
    <col min="3" max="3" width="28.5" style="5" bestFit="1" customWidth="1"/>
    <col min="4" max="4" width="15.5" style="5" bestFit="1" customWidth="1"/>
    <col min="5" max="5" width="10.1640625" style="16" customWidth="1"/>
    <col min="6" max="6" width="34.1640625" style="5" customWidth="1"/>
    <col min="7" max="9" width="5.5" style="20" customWidth="1"/>
    <col min="10" max="10" width="4.83203125" style="20" customWidth="1"/>
    <col min="11" max="11" width="10.5" style="6" bestFit="1" customWidth="1"/>
    <col min="12" max="12" width="8.5" style="6" bestFit="1" customWidth="1"/>
    <col min="13" max="13" width="20.6640625" style="5" customWidth="1"/>
    <col min="14" max="16384" width="9.1640625" style="3"/>
  </cols>
  <sheetData>
    <row r="1" spans="1:13" s="2" customFormat="1" ht="29" customHeight="1">
      <c r="A1" s="44" t="s">
        <v>201</v>
      </c>
      <c r="B1" s="45"/>
      <c r="C1" s="46"/>
      <c r="D1" s="46"/>
      <c r="E1" s="46"/>
      <c r="F1" s="46"/>
      <c r="G1" s="46"/>
      <c r="H1" s="46"/>
      <c r="I1" s="46"/>
      <c r="J1" s="46"/>
      <c r="K1" s="46"/>
      <c r="L1" s="46"/>
      <c r="M1" s="47"/>
    </row>
    <row r="2" spans="1:13" s="2" customFormat="1" ht="62" customHeight="1" thickBot="1">
      <c r="A2" s="48"/>
      <c r="B2" s="49"/>
      <c r="C2" s="50"/>
      <c r="D2" s="50"/>
      <c r="E2" s="50"/>
      <c r="F2" s="50"/>
      <c r="G2" s="50"/>
      <c r="H2" s="50"/>
      <c r="I2" s="50"/>
      <c r="J2" s="50"/>
      <c r="K2" s="50"/>
      <c r="L2" s="50"/>
      <c r="M2" s="51"/>
    </row>
    <row r="3" spans="1:13" s="1" customFormat="1" ht="12.75" customHeight="1">
      <c r="A3" s="52" t="s">
        <v>218</v>
      </c>
      <c r="B3" s="36" t="s">
        <v>0</v>
      </c>
      <c r="C3" s="54" t="s">
        <v>220</v>
      </c>
      <c r="D3" s="54" t="s">
        <v>8</v>
      </c>
      <c r="E3" s="38" t="s">
        <v>221</v>
      </c>
      <c r="F3" s="56" t="s">
        <v>5</v>
      </c>
      <c r="G3" s="56" t="s">
        <v>10</v>
      </c>
      <c r="H3" s="56"/>
      <c r="I3" s="56"/>
      <c r="J3" s="56"/>
      <c r="K3" s="38" t="s">
        <v>106</v>
      </c>
      <c r="L3" s="38" t="s">
        <v>3</v>
      </c>
      <c r="M3" s="40" t="s">
        <v>2</v>
      </c>
    </row>
    <row r="4" spans="1:13" s="1" customFormat="1" ht="21" customHeight="1" thickBot="1">
      <c r="A4" s="53"/>
      <c r="B4" s="37"/>
      <c r="C4" s="55"/>
      <c r="D4" s="55"/>
      <c r="E4" s="39"/>
      <c r="F4" s="55"/>
      <c r="G4" s="4">
        <v>1</v>
      </c>
      <c r="H4" s="4">
        <v>2</v>
      </c>
      <c r="I4" s="4">
        <v>3</v>
      </c>
      <c r="J4" s="4" t="s">
        <v>4</v>
      </c>
      <c r="K4" s="39"/>
      <c r="L4" s="39"/>
      <c r="M4" s="41"/>
    </row>
    <row r="5" spans="1:13" ht="16">
      <c r="A5" s="42" t="s">
        <v>136</v>
      </c>
      <c r="B5" s="42"/>
      <c r="C5" s="43"/>
      <c r="D5" s="43"/>
      <c r="E5" s="43"/>
      <c r="F5" s="43"/>
      <c r="G5" s="43"/>
      <c r="H5" s="43"/>
      <c r="I5" s="43"/>
      <c r="J5" s="43"/>
    </row>
    <row r="6" spans="1:13">
      <c r="A6" s="23" t="s">
        <v>79</v>
      </c>
      <c r="B6" s="7" t="s">
        <v>174</v>
      </c>
      <c r="C6" s="7" t="s">
        <v>189</v>
      </c>
      <c r="D6" s="7" t="s">
        <v>175</v>
      </c>
      <c r="E6" s="8" t="s">
        <v>225</v>
      </c>
      <c r="F6" s="7" t="s">
        <v>73</v>
      </c>
      <c r="G6" s="21" t="s">
        <v>87</v>
      </c>
      <c r="H6" s="22" t="s">
        <v>177</v>
      </c>
      <c r="I6" s="21" t="s">
        <v>44</v>
      </c>
      <c r="J6" s="23"/>
      <c r="K6" s="9" t="str">
        <f>"180,0"</f>
        <v>180,0</v>
      </c>
      <c r="L6" s="9" t="str">
        <f>"107,0456"</f>
        <v>107,0456</v>
      </c>
      <c r="M6" s="7"/>
    </row>
    <row r="8" spans="1:13" ht="16">
      <c r="F8" s="17"/>
      <c r="G8" s="5"/>
      <c r="K8" s="20"/>
      <c r="M8" s="6"/>
    </row>
    <row r="9" spans="1:13" ht="16">
      <c r="F9" s="17"/>
      <c r="G9" s="5"/>
      <c r="K9" s="20"/>
      <c r="M9" s="6"/>
    </row>
    <row r="10" spans="1:13" ht="16">
      <c r="F10" s="17"/>
      <c r="G10" s="5"/>
      <c r="K10" s="20"/>
      <c r="M10" s="6"/>
    </row>
    <row r="11" spans="1:13" ht="16">
      <c r="F11" s="17"/>
      <c r="G11" s="5"/>
      <c r="K11" s="20"/>
      <c r="M11" s="6"/>
    </row>
    <row r="12" spans="1:13" ht="16">
      <c r="F12" s="17"/>
      <c r="G12" s="5"/>
      <c r="K12" s="20"/>
      <c r="M12" s="6"/>
    </row>
    <row r="13" spans="1:13" ht="16">
      <c r="F13" s="17"/>
      <c r="G13" s="5"/>
      <c r="K13" s="20"/>
      <c r="M13" s="6"/>
    </row>
    <row r="14" spans="1:13" ht="16">
      <c r="F14" s="17"/>
      <c r="G14" s="5"/>
      <c r="K14" s="20"/>
      <c r="M14" s="6"/>
    </row>
    <row r="15" spans="1:13">
      <c r="G15" s="5"/>
      <c r="K15" s="20"/>
      <c r="M15" s="6"/>
    </row>
    <row r="16" spans="1:13">
      <c r="E16" s="5"/>
    </row>
    <row r="17" spans="3:5" ht="18">
      <c r="C17" s="18"/>
      <c r="D17" s="18"/>
      <c r="E17" s="5"/>
    </row>
  </sheetData>
  <mergeCells count="12">
    <mergeCell ref="A5:J5"/>
    <mergeCell ref="B3:B4"/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Лист28"/>
  <dimension ref="A1:M9"/>
  <sheetViews>
    <sheetView workbookViewId="0">
      <selection activeCell="E10" sqref="E10"/>
    </sheetView>
  </sheetViews>
  <sheetFormatPr baseColWidth="10" defaultColWidth="9.1640625" defaultRowHeight="13"/>
  <cols>
    <col min="1" max="1" width="7.5" style="5" bestFit="1" customWidth="1"/>
    <col min="2" max="2" width="19" style="5" bestFit="1" customWidth="1"/>
    <col min="3" max="3" width="26.5" style="5" bestFit="1" customWidth="1"/>
    <col min="4" max="4" width="21.5" style="5" bestFit="1" customWidth="1"/>
    <col min="5" max="5" width="10.5" style="16" bestFit="1" customWidth="1"/>
    <col min="6" max="6" width="30" style="5" bestFit="1" customWidth="1"/>
    <col min="7" max="9" width="5.5" style="20" customWidth="1"/>
    <col min="10" max="10" width="4.83203125" style="20" customWidth="1"/>
    <col min="11" max="11" width="10.5" style="6" bestFit="1" customWidth="1"/>
    <col min="12" max="12" width="8.5" style="6" bestFit="1" customWidth="1"/>
    <col min="13" max="13" width="24.83203125" style="5" customWidth="1"/>
    <col min="14" max="16384" width="9.1640625" style="3"/>
  </cols>
  <sheetData>
    <row r="1" spans="1:13" s="2" customFormat="1" ht="29" customHeight="1">
      <c r="A1" s="44" t="s">
        <v>202</v>
      </c>
      <c r="B1" s="45"/>
      <c r="C1" s="46"/>
      <c r="D1" s="46"/>
      <c r="E1" s="46"/>
      <c r="F1" s="46"/>
      <c r="G1" s="46"/>
      <c r="H1" s="46"/>
      <c r="I1" s="46"/>
      <c r="J1" s="46"/>
      <c r="K1" s="46"/>
      <c r="L1" s="46"/>
      <c r="M1" s="47"/>
    </row>
    <row r="2" spans="1:13" s="2" customFormat="1" ht="62" customHeight="1" thickBot="1">
      <c r="A2" s="48"/>
      <c r="B2" s="49"/>
      <c r="C2" s="50"/>
      <c r="D2" s="50"/>
      <c r="E2" s="50"/>
      <c r="F2" s="50"/>
      <c r="G2" s="50"/>
      <c r="H2" s="50"/>
      <c r="I2" s="50"/>
      <c r="J2" s="50"/>
      <c r="K2" s="50"/>
      <c r="L2" s="50"/>
      <c r="M2" s="51"/>
    </row>
    <row r="3" spans="1:13" s="1" customFormat="1" ht="12.75" customHeight="1">
      <c r="A3" s="52" t="s">
        <v>218</v>
      </c>
      <c r="B3" s="36" t="s">
        <v>0</v>
      </c>
      <c r="C3" s="54" t="s">
        <v>220</v>
      </c>
      <c r="D3" s="54" t="s">
        <v>8</v>
      </c>
      <c r="E3" s="38" t="s">
        <v>221</v>
      </c>
      <c r="F3" s="56" t="s">
        <v>5</v>
      </c>
      <c r="G3" s="56" t="s">
        <v>11</v>
      </c>
      <c r="H3" s="56"/>
      <c r="I3" s="56"/>
      <c r="J3" s="56"/>
      <c r="K3" s="38" t="s">
        <v>106</v>
      </c>
      <c r="L3" s="38" t="s">
        <v>3</v>
      </c>
      <c r="M3" s="40" t="s">
        <v>2</v>
      </c>
    </row>
    <row r="4" spans="1:13" s="1" customFormat="1" ht="21" customHeight="1" thickBot="1">
      <c r="A4" s="53"/>
      <c r="B4" s="37"/>
      <c r="C4" s="55"/>
      <c r="D4" s="55"/>
      <c r="E4" s="39"/>
      <c r="F4" s="55"/>
      <c r="G4" s="4">
        <v>1</v>
      </c>
      <c r="H4" s="4">
        <v>2</v>
      </c>
      <c r="I4" s="4">
        <v>3</v>
      </c>
      <c r="J4" s="4" t="s">
        <v>4</v>
      </c>
      <c r="K4" s="39"/>
      <c r="L4" s="39"/>
      <c r="M4" s="41"/>
    </row>
    <row r="5" spans="1:13" ht="16">
      <c r="A5" s="42" t="s">
        <v>95</v>
      </c>
      <c r="B5" s="42"/>
      <c r="C5" s="43"/>
      <c r="D5" s="43"/>
      <c r="E5" s="43"/>
      <c r="F5" s="43"/>
      <c r="G5" s="43"/>
      <c r="H5" s="43"/>
      <c r="I5" s="43"/>
      <c r="J5" s="43"/>
    </row>
    <row r="6" spans="1:13">
      <c r="A6" s="23" t="s">
        <v>79</v>
      </c>
      <c r="B6" s="7" t="s">
        <v>143</v>
      </c>
      <c r="C6" s="7" t="s">
        <v>144</v>
      </c>
      <c r="D6" s="7" t="s">
        <v>145</v>
      </c>
      <c r="E6" s="8" t="s">
        <v>224</v>
      </c>
      <c r="F6" s="7" t="s">
        <v>115</v>
      </c>
      <c r="G6" s="21" t="s">
        <v>30</v>
      </c>
      <c r="H6" s="21" t="s">
        <v>93</v>
      </c>
      <c r="I6" s="21" t="s">
        <v>105</v>
      </c>
      <c r="J6" s="23"/>
      <c r="K6" s="9" t="str">
        <f>"80,0"</f>
        <v>80,0</v>
      </c>
      <c r="L6" s="9" t="str">
        <f>"95,2880"</f>
        <v>95,2880</v>
      </c>
      <c r="M6" s="7" t="s">
        <v>146</v>
      </c>
    </row>
    <row r="8" spans="1:13" ht="16">
      <c r="A8" s="34" t="s">
        <v>81</v>
      </c>
      <c r="B8" s="34"/>
      <c r="C8" s="35"/>
      <c r="D8" s="35"/>
      <c r="E8" s="35"/>
      <c r="F8" s="35"/>
      <c r="G8" s="35"/>
      <c r="H8" s="35"/>
      <c r="I8" s="35"/>
      <c r="J8" s="35"/>
    </row>
    <row r="9" spans="1:13">
      <c r="A9" s="23" t="s">
        <v>79</v>
      </c>
      <c r="B9" s="7" t="s">
        <v>82</v>
      </c>
      <c r="C9" s="7" t="s">
        <v>83</v>
      </c>
      <c r="D9" s="7" t="s">
        <v>84</v>
      </c>
      <c r="E9" s="8" t="s">
        <v>222</v>
      </c>
      <c r="F9" s="7" t="s">
        <v>16</v>
      </c>
      <c r="G9" s="21" t="s">
        <v>89</v>
      </c>
      <c r="H9" s="22" t="s">
        <v>90</v>
      </c>
      <c r="I9" s="23"/>
      <c r="J9" s="23"/>
      <c r="K9" s="9" t="str">
        <f>"212,5"</f>
        <v>212,5</v>
      </c>
      <c r="L9" s="9" t="str">
        <f>"166,0263"</f>
        <v>166,0263</v>
      </c>
      <c r="M9" s="7" t="s">
        <v>182</v>
      </c>
    </row>
  </sheetData>
  <mergeCells count="13">
    <mergeCell ref="A1:M2"/>
    <mergeCell ref="A3:A4"/>
    <mergeCell ref="C3:C4"/>
    <mergeCell ref="D3:D4"/>
    <mergeCell ref="E3:E4"/>
    <mergeCell ref="F3:F4"/>
    <mergeCell ref="G3:J3"/>
    <mergeCell ref="A8:J8"/>
    <mergeCell ref="B3:B4"/>
    <mergeCell ref="K3:K4"/>
    <mergeCell ref="L3:L4"/>
    <mergeCell ref="M3:M4"/>
    <mergeCell ref="A5:J5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Лист29"/>
  <dimension ref="A1:M9"/>
  <sheetViews>
    <sheetView workbookViewId="0">
      <selection activeCell="E10" sqref="E10"/>
    </sheetView>
  </sheetViews>
  <sheetFormatPr baseColWidth="10" defaultColWidth="9.1640625" defaultRowHeight="13"/>
  <cols>
    <col min="1" max="1" width="7.5" style="5" bestFit="1" customWidth="1"/>
    <col min="2" max="2" width="18.5" style="5" bestFit="1" customWidth="1"/>
    <col min="3" max="3" width="26.5" style="5" bestFit="1" customWidth="1"/>
    <col min="4" max="4" width="21.5" style="5" bestFit="1" customWidth="1"/>
    <col min="5" max="5" width="10.5" style="16" bestFit="1" customWidth="1"/>
    <col min="6" max="6" width="30.83203125" style="5" bestFit="1" customWidth="1"/>
    <col min="7" max="9" width="5.5" style="20" customWidth="1"/>
    <col min="10" max="10" width="4.83203125" style="20" customWidth="1"/>
    <col min="11" max="11" width="10.5" style="6" bestFit="1" customWidth="1"/>
    <col min="12" max="12" width="8.5" style="6" bestFit="1" customWidth="1"/>
    <col min="13" max="13" width="17.1640625" style="5" customWidth="1"/>
    <col min="14" max="16384" width="9.1640625" style="3"/>
  </cols>
  <sheetData>
    <row r="1" spans="1:13" s="2" customFormat="1" ht="29" customHeight="1">
      <c r="A1" s="44" t="s">
        <v>203</v>
      </c>
      <c r="B1" s="45"/>
      <c r="C1" s="46"/>
      <c r="D1" s="46"/>
      <c r="E1" s="46"/>
      <c r="F1" s="46"/>
      <c r="G1" s="46"/>
      <c r="H1" s="46"/>
      <c r="I1" s="46"/>
      <c r="J1" s="46"/>
      <c r="K1" s="46"/>
      <c r="L1" s="46"/>
      <c r="M1" s="47"/>
    </row>
    <row r="2" spans="1:13" s="2" customFormat="1" ht="62" customHeight="1" thickBot="1">
      <c r="A2" s="48"/>
      <c r="B2" s="49"/>
      <c r="C2" s="50"/>
      <c r="D2" s="50"/>
      <c r="E2" s="50"/>
      <c r="F2" s="50"/>
      <c r="G2" s="50"/>
      <c r="H2" s="50"/>
      <c r="I2" s="50"/>
      <c r="J2" s="50"/>
      <c r="K2" s="50"/>
      <c r="L2" s="50"/>
      <c r="M2" s="51"/>
    </row>
    <row r="3" spans="1:13" s="1" customFormat="1" ht="12.75" customHeight="1">
      <c r="A3" s="52" t="s">
        <v>218</v>
      </c>
      <c r="B3" s="36" t="s">
        <v>0</v>
      </c>
      <c r="C3" s="54" t="s">
        <v>220</v>
      </c>
      <c r="D3" s="54" t="s">
        <v>8</v>
      </c>
      <c r="E3" s="38" t="s">
        <v>221</v>
      </c>
      <c r="F3" s="56" t="s">
        <v>5</v>
      </c>
      <c r="G3" s="56" t="s">
        <v>11</v>
      </c>
      <c r="H3" s="56"/>
      <c r="I3" s="56"/>
      <c r="J3" s="56"/>
      <c r="K3" s="38" t="s">
        <v>106</v>
      </c>
      <c r="L3" s="38" t="s">
        <v>3</v>
      </c>
      <c r="M3" s="40" t="s">
        <v>2</v>
      </c>
    </row>
    <row r="4" spans="1:13" s="1" customFormat="1" ht="21" customHeight="1" thickBot="1">
      <c r="A4" s="53"/>
      <c r="B4" s="37"/>
      <c r="C4" s="55"/>
      <c r="D4" s="55"/>
      <c r="E4" s="39"/>
      <c r="F4" s="55"/>
      <c r="G4" s="4">
        <v>1</v>
      </c>
      <c r="H4" s="4">
        <v>2</v>
      </c>
      <c r="I4" s="4">
        <v>3</v>
      </c>
      <c r="J4" s="4" t="s">
        <v>4</v>
      </c>
      <c r="K4" s="39"/>
      <c r="L4" s="39"/>
      <c r="M4" s="41"/>
    </row>
    <row r="5" spans="1:13" ht="16">
      <c r="A5" s="42" t="s">
        <v>95</v>
      </c>
      <c r="B5" s="42"/>
      <c r="C5" s="43"/>
      <c r="D5" s="43"/>
      <c r="E5" s="43"/>
      <c r="F5" s="43"/>
      <c r="G5" s="43"/>
      <c r="H5" s="43"/>
      <c r="I5" s="43"/>
      <c r="J5" s="43"/>
    </row>
    <row r="6" spans="1:13">
      <c r="A6" s="23" t="s">
        <v>79</v>
      </c>
      <c r="B6" s="7" t="s">
        <v>140</v>
      </c>
      <c r="C6" s="7" t="s">
        <v>141</v>
      </c>
      <c r="D6" s="7" t="s">
        <v>142</v>
      </c>
      <c r="E6" s="8" t="s">
        <v>224</v>
      </c>
      <c r="F6" s="7" t="s">
        <v>211</v>
      </c>
      <c r="G6" s="21" t="s">
        <v>33</v>
      </c>
      <c r="H6" s="22" t="s">
        <v>34</v>
      </c>
      <c r="I6" s="22" t="s">
        <v>34</v>
      </c>
      <c r="J6" s="23"/>
      <c r="K6" s="9" t="str">
        <f>"90,0"</f>
        <v>90,0</v>
      </c>
      <c r="L6" s="9" t="str">
        <f>"93,3030"</f>
        <v>93,3030</v>
      </c>
      <c r="M6" s="7"/>
    </row>
    <row r="8" spans="1:13" ht="16">
      <c r="A8" s="34" t="s">
        <v>26</v>
      </c>
      <c r="B8" s="34"/>
      <c r="C8" s="35"/>
      <c r="D8" s="35"/>
      <c r="E8" s="35"/>
      <c r="F8" s="35"/>
      <c r="G8" s="35"/>
      <c r="H8" s="35"/>
      <c r="I8" s="35"/>
      <c r="J8" s="35"/>
    </row>
    <row r="9" spans="1:13">
      <c r="A9" s="23" t="s">
        <v>79</v>
      </c>
      <c r="B9" s="7" t="s">
        <v>41</v>
      </c>
      <c r="C9" s="7" t="s">
        <v>42</v>
      </c>
      <c r="D9" s="7" t="s">
        <v>43</v>
      </c>
      <c r="E9" s="8" t="s">
        <v>222</v>
      </c>
      <c r="F9" s="7" t="s">
        <v>211</v>
      </c>
      <c r="G9" s="21" t="s">
        <v>46</v>
      </c>
      <c r="H9" s="21" t="s">
        <v>50</v>
      </c>
      <c r="I9" s="22" t="s">
        <v>51</v>
      </c>
      <c r="J9" s="23"/>
      <c r="K9" s="9" t="str">
        <f>"215,0"</f>
        <v>215,0</v>
      </c>
      <c r="L9" s="9" t="str">
        <f>"154,3485"</f>
        <v>154,3485</v>
      </c>
      <c r="M9" s="7" t="s">
        <v>183</v>
      </c>
    </row>
  </sheetData>
  <mergeCells count="13">
    <mergeCell ref="A1:M2"/>
    <mergeCell ref="A3:A4"/>
    <mergeCell ref="C3:C4"/>
    <mergeCell ref="D3:D4"/>
    <mergeCell ref="E3:E4"/>
    <mergeCell ref="F3:F4"/>
    <mergeCell ref="G3:J3"/>
    <mergeCell ref="A8:J8"/>
    <mergeCell ref="B3:B4"/>
    <mergeCell ref="K3:K4"/>
    <mergeCell ref="L3:L4"/>
    <mergeCell ref="M3:M4"/>
    <mergeCell ref="A5:J5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Лист21"/>
  <dimension ref="A1:Q9"/>
  <sheetViews>
    <sheetView workbookViewId="0">
      <selection activeCell="E10" sqref="E10"/>
    </sheetView>
  </sheetViews>
  <sheetFormatPr baseColWidth="10" defaultColWidth="9.1640625" defaultRowHeight="13"/>
  <cols>
    <col min="1" max="1" width="7.5" style="5" bestFit="1" customWidth="1"/>
    <col min="2" max="2" width="20.6640625" style="5" bestFit="1" customWidth="1"/>
    <col min="3" max="3" width="26.33203125" style="5" bestFit="1" customWidth="1"/>
    <col min="4" max="4" width="21.5" style="5" bestFit="1" customWidth="1"/>
    <col min="5" max="5" width="10.5" style="16" bestFit="1" customWidth="1"/>
    <col min="6" max="6" width="31" style="5" bestFit="1" customWidth="1"/>
    <col min="7" max="9" width="5.5" style="20" customWidth="1"/>
    <col min="10" max="10" width="4.83203125" style="20" customWidth="1"/>
    <col min="11" max="13" width="5.5" style="20" customWidth="1"/>
    <col min="14" max="14" width="4.83203125" style="20" customWidth="1"/>
    <col min="15" max="15" width="7.83203125" style="6" bestFit="1" customWidth="1"/>
    <col min="16" max="16" width="7.5" style="6" bestFit="1" customWidth="1"/>
    <col min="17" max="17" width="18.33203125" style="5" customWidth="1"/>
    <col min="18" max="16384" width="9.1640625" style="3"/>
  </cols>
  <sheetData>
    <row r="1" spans="1:17" s="2" customFormat="1" ht="29" customHeight="1">
      <c r="A1" s="44" t="s">
        <v>204</v>
      </c>
      <c r="B1" s="45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7"/>
    </row>
    <row r="2" spans="1:17" s="2" customFormat="1" ht="62" customHeight="1" thickBot="1">
      <c r="A2" s="48"/>
      <c r="B2" s="49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1"/>
    </row>
    <row r="3" spans="1:17" s="1" customFormat="1" ht="12.75" customHeight="1">
      <c r="A3" s="52" t="s">
        <v>218</v>
      </c>
      <c r="B3" s="36" t="s">
        <v>0</v>
      </c>
      <c r="C3" s="54" t="s">
        <v>220</v>
      </c>
      <c r="D3" s="54" t="s">
        <v>8</v>
      </c>
      <c r="E3" s="38" t="s">
        <v>221</v>
      </c>
      <c r="F3" s="56" t="s">
        <v>5</v>
      </c>
      <c r="G3" s="56" t="s">
        <v>219</v>
      </c>
      <c r="H3" s="56"/>
      <c r="I3" s="56"/>
      <c r="J3" s="56"/>
      <c r="K3" s="56" t="s">
        <v>153</v>
      </c>
      <c r="L3" s="56"/>
      <c r="M3" s="56"/>
      <c r="N3" s="56"/>
      <c r="O3" s="38" t="s">
        <v>1</v>
      </c>
      <c r="P3" s="38" t="s">
        <v>3</v>
      </c>
      <c r="Q3" s="40" t="s">
        <v>2</v>
      </c>
    </row>
    <row r="4" spans="1:17" s="1" customFormat="1" ht="21" customHeight="1" thickBot="1">
      <c r="A4" s="53"/>
      <c r="B4" s="37"/>
      <c r="C4" s="55"/>
      <c r="D4" s="55"/>
      <c r="E4" s="39"/>
      <c r="F4" s="55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39"/>
      <c r="P4" s="39"/>
      <c r="Q4" s="41"/>
    </row>
    <row r="5" spans="1:17" ht="16">
      <c r="A5" s="42" t="s">
        <v>52</v>
      </c>
      <c r="B5" s="42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</row>
    <row r="6" spans="1:17">
      <c r="A6" s="23" t="s">
        <v>79</v>
      </c>
      <c r="B6" s="7" t="s">
        <v>165</v>
      </c>
      <c r="C6" s="7" t="s">
        <v>166</v>
      </c>
      <c r="D6" s="7" t="s">
        <v>167</v>
      </c>
      <c r="E6" s="8" t="s">
        <v>222</v>
      </c>
      <c r="F6" s="7" t="s">
        <v>214</v>
      </c>
      <c r="G6" s="21" t="s">
        <v>169</v>
      </c>
      <c r="H6" s="21" t="s">
        <v>31</v>
      </c>
      <c r="I6" s="21" t="s">
        <v>93</v>
      </c>
      <c r="J6" s="23"/>
      <c r="K6" s="21" t="s">
        <v>150</v>
      </c>
      <c r="L6" s="21" t="s">
        <v>147</v>
      </c>
      <c r="M6" s="22" t="s">
        <v>39</v>
      </c>
      <c r="N6" s="23"/>
      <c r="O6" s="9" t="str">
        <f>"137,5"</f>
        <v>137,5</v>
      </c>
      <c r="P6" s="9" t="str">
        <f>"91,0731"</f>
        <v>91,0731</v>
      </c>
      <c r="Q6" s="7"/>
    </row>
    <row r="8" spans="1:17" ht="16">
      <c r="A8" s="34" t="s">
        <v>154</v>
      </c>
      <c r="B8" s="34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</row>
    <row r="9" spans="1:17">
      <c r="A9" s="23" t="s">
        <v>79</v>
      </c>
      <c r="B9" s="7" t="s">
        <v>170</v>
      </c>
      <c r="C9" s="7" t="s">
        <v>171</v>
      </c>
      <c r="D9" s="7" t="s">
        <v>172</v>
      </c>
      <c r="E9" s="8" t="s">
        <v>222</v>
      </c>
      <c r="F9" s="7" t="s">
        <v>115</v>
      </c>
      <c r="G9" s="21" t="s">
        <v>93</v>
      </c>
      <c r="H9" s="21" t="s">
        <v>105</v>
      </c>
      <c r="I9" s="22" t="s">
        <v>18</v>
      </c>
      <c r="J9" s="23"/>
      <c r="K9" s="22" t="s">
        <v>38</v>
      </c>
      <c r="L9" s="21" t="s">
        <v>38</v>
      </c>
      <c r="M9" s="21" t="s">
        <v>147</v>
      </c>
      <c r="N9" s="23"/>
      <c r="O9" s="9" t="str">
        <f>"142,5"</f>
        <v>142,5</v>
      </c>
      <c r="P9" s="9" t="str">
        <f>"87,9652"</f>
        <v>87,9652</v>
      </c>
      <c r="Q9" s="7"/>
    </row>
  </sheetData>
  <mergeCells count="14">
    <mergeCell ref="A1:Q2"/>
    <mergeCell ref="A3:A4"/>
    <mergeCell ref="C3:C4"/>
    <mergeCell ref="D3:D4"/>
    <mergeCell ref="E3:E4"/>
    <mergeCell ref="F3:F4"/>
    <mergeCell ref="G3:J3"/>
    <mergeCell ref="K3:N3"/>
    <mergeCell ref="A8:N8"/>
    <mergeCell ref="B3:B4"/>
    <mergeCell ref="O3:O4"/>
    <mergeCell ref="P3:P4"/>
    <mergeCell ref="Q3:Q4"/>
    <mergeCell ref="A5:N5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Лист23"/>
  <dimension ref="A1:M12"/>
  <sheetViews>
    <sheetView workbookViewId="0">
      <selection activeCell="E13" sqref="E13"/>
    </sheetView>
  </sheetViews>
  <sheetFormatPr baseColWidth="10" defaultColWidth="9.1640625" defaultRowHeight="13"/>
  <cols>
    <col min="1" max="1" width="7.5" style="5" bestFit="1" customWidth="1"/>
    <col min="2" max="2" width="18.1640625" style="5" bestFit="1" customWidth="1"/>
    <col min="3" max="3" width="27.6640625" style="5" bestFit="1" customWidth="1"/>
    <col min="4" max="4" width="21.5" style="5" bestFit="1" customWidth="1"/>
    <col min="5" max="5" width="10.5" style="16" bestFit="1" customWidth="1"/>
    <col min="6" max="6" width="32.33203125" style="5" customWidth="1"/>
    <col min="7" max="9" width="5.5" style="20" customWidth="1"/>
    <col min="10" max="10" width="4.83203125" style="20" customWidth="1"/>
    <col min="11" max="11" width="10.5" style="6" bestFit="1" customWidth="1"/>
    <col min="12" max="12" width="7.5" style="6" bestFit="1" customWidth="1"/>
    <col min="13" max="13" width="18.6640625" style="5" customWidth="1"/>
    <col min="14" max="16384" width="9.1640625" style="3"/>
  </cols>
  <sheetData>
    <row r="1" spans="1:13" s="2" customFormat="1" ht="29" customHeight="1">
      <c r="A1" s="44" t="s">
        <v>205</v>
      </c>
      <c r="B1" s="45"/>
      <c r="C1" s="46"/>
      <c r="D1" s="46"/>
      <c r="E1" s="46"/>
      <c r="F1" s="46"/>
      <c r="G1" s="46"/>
      <c r="H1" s="46"/>
      <c r="I1" s="46"/>
      <c r="J1" s="46"/>
      <c r="K1" s="46"/>
      <c r="L1" s="46"/>
      <c r="M1" s="47"/>
    </row>
    <row r="2" spans="1:13" s="2" customFormat="1" ht="62" customHeight="1" thickBot="1">
      <c r="A2" s="48"/>
      <c r="B2" s="49"/>
      <c r="C2" s="50"/>
      <c r="D2" s="50"/>
      <c r="E2" s="50"/>
      <c r="F2" s="50"/>
      <c r="G2" s="50"/>
      <c r="H2" s="50"/>
      <c r="I2" s="50"/>
      <c r="J2" s="50"/>
      <c r="K2" s="50"/>
      <c r="L2" s="50"/>
      <c r="M2" s="51"/>
    </row>
    <row r="3" spans="1:13" s="1" customFormat="1" ht="12.75" customHeight="1">
      <c r="A3" s="52" t="s">
        <v>218</v>
      </c>
      <c r="B3" s="36" t="s">
        <v>0</v>
      </c>
      <c r="C3" s="54" t="s">
        <v>220</v>
      </c>
      <c r="D3" s="54" t="s">
        <v>8</v>
      </c>
      <c r="E3" s="38" t="s">
        <v>221</v>
      </c>
      <c r="F3" s="56" t="s">
        <v>5</v>
      </c>
      <c r="G3" s="56" t="s">
        <v>155</v>
      </c>
      <c r="H3" s="56"/>
      <c r="I3" s="56"/>
      <c r="J3" s="56"/>
      <c r="K3" s="38" t="s">
        <v>106</v>
      </c>
      <c r="L3" s="38" t="s">
        <v>3</v>
      </c>
      <c r="M3" s="40" t="s">
        <v>2</v>
      </c>
    </row>
    <row r="4" spans="1:13" s="1" customFormat="1" ht="21" customHeight="1" thickBot="1">
      <c r="A4" s="53"/>
      <c r="B4" s="37"/>
      <c r="C4" s="55"/>
      <c r="D4" s="55"/>
      <c r="E4" s="39"/>
      <c r="F4" s="55"/>
      <c r="G4" s="4">
        <v>1</v>
      </c>
      <c r="H4" s="4">
        <v>2</v>
      </c>
      <c r="I4" s="4">
        <v>3</v>
      </c>
      <c r="J4" s="4" t="s">
        <v>4</v>
      </c>
      <c r="K4" s="39"/>
      <c r="L4" s="39"/>
      <c r="M4" s="41"/>
    </row>
    <row r="5" spans="1:13" ht="16">
      <c r="A5" s="42" t="s">
        <v>12</v>
      </c>
      <c r="B5" s="42"/>
      <c r="C5" s="43"/>
      <c r="D5" s="43"/>
      <c r="E5" s="43"/>
      <c r="F5" s="43"/>
      <c r="G5" s="43"/>
      <c r="H5" s="43"/>
      <c r="I5" s="43"/>
      <c r="J5" s="43"/>
    </row>
    <row r="6" spans="1:13">
      <c r="A6" s="23" t="s">
        <v>79</v>
      </c>
      <c r="B6" s="7" t="s">
        <v>156</v>
      </c>
      <c r="C6" s="7" t="s">
        <v>190</v>
      </c>
      <c r="D6" s="7" t="s">
        <v>157</v>
      </c>
      <c r="E6" s="8" t="s">
        <v>224</v>
      </c>
      <c r="F6" s="7" t="s">
        <v>115</v>
      </c>
      <c r="G6" s="21" t="s">
        <v>32</v>
      </c>
      <c r="H6" s="21" t="s">
        <v>20</v>
      </c>
      <c r="I6" s="21" t="s">
        <v>158</v>
      </c>
      <c r="J6" s="23"/>
      <c r="K6" s="9" t="str">
        <f>"47,5"</f>
        <v>47,5</v>
      </c>
      <c r="L6" s="9" t="str">
        <f>"42,0874"</f>
        <v>42,0874</v>
      </c>
      <c r="M6" s="7" t="s">
        <v>146</v>
      </c>
    </row>
    <row r="8" spans="1:13" ht="16">
      <c r="A8" s="34" t="s">
        <v>154</v>
      </c>
      <c r="B8" s="34"/>
      <c r="C8" s="35"/>
      <c r="D8" s="35"/>
      <c r="E8" s="35"/>
      <c r="F8" s="35"/>
      <c r="G8" s="35"/>
      <c r="H8" s="35"/>
      <c r="I8" s="35"/>
      <c r="J8" s="35"/>
    </row>
    <row r="9" spans="1:13">
      <c r="A9" s="23" t="s">
        <v>79</v>
      </c>
      <c r="B9" s="7" t="s">
        <v>159</v>
      </c>
      <c r="C9" s="7" t="s">
        <v>160</v>
      </c>
      <c r="D9" s="7" t="s">
        <v>161</v>
      </c>
      <c r="E9" s="8" t="s">
        <v>222</v>
      </c>
      <c r="F9" s="7" t="s">
        <v>115</v>
      </c>
      <c r="G9" s="21" t="s">
        <v>105</v>
      </c>
      <c r="H9" s="21" t="s">
        <v>18</v>
      </c>
      <c r="I9" s="21" t="s">
        <v>19</v>
      </c>
      <c r="J9" s="23"/>
      <c r="K9" s="9" t="str">
        <f>"85,0"</f>
        <v>85,0</v>
      </c>
      <c r="L9" s="9" t="str">
        <f>"53,9283"</f>
        <v>53,9283</v>
      </c>
      <c r="M9" s="7"/>
    </row>
    <row r="11" spans="1:13" ht="16">
      <c r="A11" s="34" t="s">
        <v>61</v>
      </c>
      <c r="B11" s="34"/>
      <c r="C11" s="35"/>
      <c r="D11" s="35"/>
      <c r="E11" s="35"/>
      <c r="F11" s="35"/>
      <c r="G11" s="35"/>
      <c r="H11" s="35"/>
      <c r="I11" s="35"/>
      <c r="J11" s="35"/>
    </row>
    <row r="12" spans="1:13">
      <c r="A12" s="23" t="s">
        <v>79</v>
      </c>
      <c r="B12" s="7" t="s">
        <v>133</v>
      </c>
      <c r="C12" s="7" t="s">
        <v>134</v>
      </c>
      <c r="D12" s="7" t="s">
        <v>135</v>
      </c>
      <c r="E12" s="8" t="s">
        <v>222</v>
      </c>
      <c r="F12" s="7" t="s">
        <v>212</v>
      </c>
      <c r="G12" s="21" t="s">
        <v>23</v>
      </c>
      <c r="H12" s="22" t="s">
        <v>132</v>
      </c>
      <c r="I12" s="21" t="s">
        <v>132</v>
      </c>
      <c r="J12" s="23"/>
      <c r="K12" s="9" t="str">
        <f>"110,0"</f>
        <v>110,0</v>
      </c>
      <c r="L12" s="9" t="str">
        <f>"62,3425"</f>
        <v>62,3425</v>
      </c>
      <c r="M12" s="7"/>
    </row>
  </sheetData>
  <mergeCells count="14">
    <mergeCell ref="M3:M4"/>
    <mergeCell ref="A5:J5"/>
    <mergeCell ref="A1:M2"/>
    <mergeCell ref="A3:A4"/>
    <mergeCell ref="C3:C4"/>
    <mergeCell ref="D3:D4"/>
    <mergeCell ref="E3:E4"/>
    <mergeCell ref="F3:F4"/>
    <mergeCell ref="G3:J3"/>
    <mergeCell ref="A8:J8"/>
    <mergeCell ref="A11:J11"/>
    <mergeCell ref="B3:B4"/>
    <mergeCell ref="K3:K4"/>
    <mergeCell ref="L3:L4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Лист22"/>
  <dimension ref="A1:M6"/>
  <sheetViews>
    <sheetView workbookViewId="0">
      <selection activeCell="E7" sqref="E7"/>
    </sheetView>
  </sheetViews>
  <sheetFormatPr baseColWidth="10" defaultColWidth="9.1640625" defaultRowHeight="13"/>
  <cols>
    <col min="1" max="1" width="7.5" style="5" bestFit="1" customWidth="1"/>
    <col min="2" max="2" width="19.5" style="5" customWidth="1"/>
    <col min="3" max="3" width="27.6640625" style="5" bestFit="1" customWidth="1"/>
    <col min="4" max="4" width="21.5" style="5" bestFit="1" customWidth="1"/>
    <col min="5" max="5" width="10.5" style="16" bestFit="1" customWidth="1"/>
    <col min="6" max="6" width="29.1640625" style="5" bestFit="1" customWidth="1"/>
    <col min="7" max="9" width="5.5" style="20" customWidth="1"/>
    <col min="10" max="10" width="4.83203125" style="20" customWidth="1"/>
    <col min="11" max="11" width="10.5" style="6" bestFit="1" customWidth="1"/>
    <col min="12" max="12" width="7.5" style="6" bestFit="1" customWidth="1"/>
    <col min="13" max="13" width="16" style="5" bestFit="1" customWidth="1"/>
    <col min="14" max="16384" width="9.1640625" style="3"/>
  </cols>
  <sheetData>
    <row r="1" spans="1:13" s="2" customFormat="1" ht="29" customHeight="1">
      <c r="A1" s="44" t="s">
        <v>206</v>
      </c>
      <c r="B1" s="45"/>
      <c r="C1" s="46"/>
      <c r="D1" s="46"/>
      <c r="E1" s="46"/>
      <c r="F1" s="46"/>
      <c r="G1" s="46"/>
      <c r="H1" s="46"/>
      <c r="I1" s="46"/>
      <c r="J1" s="46"/>
      <c r="K1" s="46"/>
      <c r="L1" s="46"/>
      <c r="M1" s="47"/>
    </row>
    <row r="2" spans="1:13" s="2" customFormat="1" ht="62" customHeight="1" thickBot="1">
      <c r="A2" s="48"/>
      <c r="B2" s="49"/>
      <c r="C2" s="50"/>
      <c r="D2" s="50"/>
      <c r="E2" s="50"/>
      <c r="F2" s="50"/>
      <c r="G2" s="50"/>
      <c r="H2" s="50"/>
      <c r="I2" s="50"/>
      <c r="J2" s="50"/>
      <c r="K2" s="50"/>
      <c r="L2" s="50"/>
      <c r="M2" s="51"/>
    </row>
    <row r="3" spans="1:13" s="1" customFormat="1" ht="12.75" customHeight="1">
      <c r="A3" s="52" t="s">
        <v>218</v>
      </c>
      <c r="B3" s="36" t="s">
        <v>0</v>
      </c>
      <c r="C3" s="54" t="s">
        <v>220</v>
      </c>
      <c r="D3" s="54" t="s">
        <v>8</v>
      </c>
      <c r="E3" s="38" t="s">
        <v>221</v>
      </c>
      <c r="F3" s="56" t="s">
        <v>5</v>
      </c>
      <c r="G3" s="56" t="s">
        <v>219</v>
      </c>
      <c r="H3" s="56"/>
      <c r="I3" s="56"/>
      <c r="J3" s="56"/>
      <c r="K3" s="38" t="s">
        <v>106</v>
      </c>
      <c r="L3" s="38" t="s">
        <v>3</v>
      </c>
      <c r="M3" s="40" t="s">
        <v>2</v>
      </c>
    </row>
    <row r="4" spans="1:13" s="1" customFormat="1" ht="21" customHeight="1" thickBot="1">
      <c r="A4" s="53"/>
      <c r="B4" s="37"/>
      <c r="C4" s="55"/>
      <c r="D4" s="55"/>
      <c r="E4" s="39"/>
      <c r="F4" s="55"/>
      <c r="G4" s="4">
        <v>1</v>
      </c>
      <c r="H4" s="4">
        <v>2</v>
      </c>
      <c r="I4" s="4">
        <v>3</v>
      </c>
      <c r="J4" s="4" t="s">
        <v>4</v>
      </c>
      <c r="K4" s="39"/>
      <c r="L4" s="39"/>
      <c r="M4" s="41"/>
    </row>
    <row r="5" spans="1:13" ht="16">
      <c r="A5" s="42" t="s">
        <v>12</v>
      </c>
      <c r="B5" s="42"/>
      <c r="C5" s="43"/>
      <c r="D5" s="43"/>
      <c r="E5" s="43"/>
      <c r="F5" s="43"/>
      <c r="G5" s="43"/>
      <c r="H5" s="43"/>
      <c r="I5" s="43"/>
      <c r="J5" s="43"/>
    </row>
    <row r="6" spans="1:13">
      <c r="A6" s="23" t="s">
        <v>79</v>
      </c>
      <c r="B6" s="7" t="s">
        <v>162</v>
      </c>
      <c r="C6" s="7" t="s">
        <v>191</v>
      </c>
      <c r="D6" s="7" t="s">
        <v>163</v>
      </c>
      <c r="E6" s="8" t="s">
        <v>224</v>
      </c>
      <c r="F6" s="7" t="s">
        <v>115</v>
      </c>
      <c r="G6" s="21" t="s">
        <v>111</v>
      </c>
      <c r="H6" s="21" t="s">
        <v>32</v>
      </c>
      <c r="I6" s="22" t="s">
        <v>164</v>
      </c>
      <c r="J6" s="23"/>
      <c r="K6" s="9" t="str">
        <f>"40,0"</f>
        <v>40,0</v>
      </c>
      <c r="L6" s="9" t="str">
        <f>"34,6860"</f>
        <v>34,6860</v>
      </c>
      <c r="M6" s="7" t="s">
        <v>146</v>
      </c>
    </row>
  </sheetData>
  <mergeCells count="12">
    <mergeCell ref="A5:J5"/>
    <mergeCell ref="B3:B4"/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Лист16"/>
  <dimension ref="A1:O6"/>
  <sheetViews>
    <sheetView workbookViewId="0">
      <selection activeCell="E7" sqref="E7"/>
    </sheetView>
  </sheetViews>
  <sheetFormatPr baseColWidth="10" defaultColWidth="9.1640625" defaultRowHeight="13"/>
  <cols>
    <col min="1" max="1" width="7.5" style="5" bestFit="1" customWidth="1"/>
    <col min="2" max="2" width="20.6640625" style="5" bestFit="1" customWidth="1"/>
    <col min="3" max="3" width="26.33203125" style="5" bestFit="1" customWidth="1"/>
    <col min="4" max="4" width="21.5" style="5" bestFit="1" customWidth="1"/>
    <col min="5" max="5" width="15.6640625" style="16" customWidth="1"/>
    <col min="6" max="6" width="31" style="5" bestFit="1" customWidth="1"/>
    <col min="7" max="9" width="5.5" style="20" customWidth="1"/>
    <col min="10" max="10" width="4.83203125" style="20" customWidth="1"/>
    <col min="11" max="11" width="10.5" style="20" customWidth="1"/>
    <col min="12" max="12" width="13.1640625" style="20" customWidth="1"/>
    <col min="13" max="13" width="9" style="6" customWidth="1"/>
    <col min="14" max="14" width="10.33203125" style="6" customWidth="1"/>
    <col min="15" max="15" width="18.33203125" style="5" customWidth="1"/>
    <col min="16" max="16384" width="9.1640625" style="3"/>
  </cols>
  <sheetData>
    <row r="1" spans="1:15" s="2" customFormat="1" ht="29" customHeight="1">
      <c r="A1" s="44" t="s">
        <v>207</v>
      </c>
      <c r="B1" s="45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7"/>
    </row>
    <row r="2" spans="1:15" s="2" customFormat="1" ht="62" customHeight="1" thickBot="1">
      <c r="A2" s="48"/>
      <c r="B2" s="49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1"/>
    </row>
    <row r="3" spans="1:15" s="1" customFormat="1" ht="12.75" customHeight="1">
      <c r="A3" s="52" t="s">
        <v>218</v>
      </c>
      <c r="B3" s="36" t="s">
        <v>0</v>
      </c>
      <c r="C3" s="54" t="s">
        <v>220</v>
      </c>
      <c r="D3" s="54" t="s">
        <v>8</v>
      </c>
      <c r="E3" s="38" t="s">
        <v>221</v>
      </c>
      <c r="F3" s="56" t="s">
        <v>5</v>
      </c>
      <c r="G3" s="56" t="s">
        <v>155</v>
      </c>
      <c r="H3" s="56"/>
      <c r="I3" s="56"/>
      <c r="J3" s="56"/>
      <c r="K3" s="56" t="s">
        <v>216</v>
      </c>
      <c r="L3" s="56"/>
      <c r="M3" s="38" t="s">
        <v>1</v>
      </c>
      <c r="N3" s="38" t="s">
        <v>3</v>
      </c>
      <c r="O3" s="40" t="s">
        <v>2</v>
      </c>
    </row>
    <row r="4" spans="1:15" s="1" customFormat="1" ht="21" customHeight="1" thickBot="1">
      <c r="A4" s="53"/>
      <c r="B4" s="37"/>
      <c r="C4" s="55"/>
      <c r="D4" s="55"/>
      <c r="E4" s="39"/>
      <c r="F4" s="55"/>
      <c r="G4" s="4">
        <v>1</v>
      </c>
      <c r="H4" s="4">
        <v>2</v>
      </c>
      <c r="I4" s="4">
        <v>3</v>
      </c>
      <c r="J4" s="4" t="s">
        <v>4</v>
      </c>
      <c r="K4" s="4" t="s">
        <v>6</v>
      </c>
      <c r="L4" s="4" t="s">
        <v>7</v>
      </c>
      <c r="M4" s="39"/>
      <c r="N4" s="39"/>
      <c r="O4" s="41"/>
    </row>
    <row r="5" spans="1:15" ht="16">
      <c r="A5" s="42" t="s">
        <v>178</v>
      </c>
      <c r="B5" s="42"/>
      <c r="C5" s="43"/>
      <c r="D5" s="43"/>
      <c r="E5" s="43"/>
      <c r="F5" s="43"/>
      <c r="G5" s="43"/>
      <c r="H5" s="43"/>
      <c r="I5" s="43"/>
      <c r="J5" s="43"/>
      <c r="K5" s="43"/>
      <c r="L5" s="43"/>
    </row>
    <row r="6" spans="1:15">
      <c r="A6" s="23" t="s">
        <v>79</v>
      </c>
      <c r="B6" s="7" t="s">
        <v>165</v>
      </c>
      <c r="C6" s="7" t="s">
        <v>166</v>
      </c>
      <c r="D6" s="7" t="s">
        <v>167</v>
      </c>
      <c r="E6" s="8" t="s">
        <v>222</v>
      </c>
      <c r="F6" s="7" t="s">
        <v>168</v>
      </c>
      <c r="G6" s="21" t="s">
        <v>169</v>
      </c>
      <c r="H6" s="21" t="s">
        <v>31</v>
      </c>
      <c r="I6" s="21" t="s">
        <v>93</v>
      </c>
      <c r="J6" s="23"/>
      <c r="K6" s="23" t="s">
        <v>32</v>
      </c>
      <c r="L6" s="23" t="s">
        <v>215</v>
      </c>
      <c r="M6" s="9" t="str">
        <f>"101,0"</f>
        <v>101,0</v>
      </c>
      <c r="N6" s="9" t="str">
        <f>"3362,6674"</f>
        <v>3362,6674</v>
      </c>
      <c r="O6" s="7"/>
    </row>
  </sheetData>
  <mergeCells count="13">
    <mergeCell ref="A5:L5"/>
    <mergeCell ref="B3:B4"/>
    <mergeCell ref="A1:O2"/>
    <mergeCell ref="A3:A4"/>
    <mergeCell ref="C3:C4"/>
    <mergeCell ref="D3:D4"/>
    <mergeCell ref="E3:E4"/>
    <mergeCell ref="F3:F4"/>
    <mergeCell ref="G3:J3"/>
    <mergeCell ref="K3:L3"/>
    <mergeCell ref="M3:M4"/>
    <mergeCell ref="N3:N4"/>
    <mergeCell ref="O3:O4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Лист20"/>
  <dimension ref="A1:O6"/>
  <sheetViews>
    <sheetView workbookViewId="0">
      <selection activeCell="E7" sqref="E7"/>
    </sheetView>
  </sheetViews>
  <sheetFormatPr baseColWidth="10" defaultColWidth="9.1640625" defaultRowHeight="13"/>
  <cols>
    <col min="1" max="1" width="7.5" style="5" bestFit="1" customWidth="1"/>
    <col min="2" max="2" width="19" style="5" customWidth="1"/>
    <col min="3" max="3" width="28.5" style="5" bestFit="1" customWidth="1"/>
    <col min="4" max="4" width="21.5" style="5" bestFit="1" customWidth="1"/>
    <col min="5" max="5" width="15.6640625" style="16" customWidth="1"/>
    <col min="6" max="6" width="30.6640625" style="5" bestFit="1" customWidth="1"/>
    <col min="7" max="9" width="5.5" style="20" customWidth="1"/>
    <col min="10" max="10" width="4.83203125" style="20" customWidth="1"/>
    <col min="11" max="11" width="10.5" style="20" customWidth="1"/>
    <col min="12" max="12" width="12.83203125" style="20" customWidth="1"/>
    <col min="13" max="13" width="7.83203125" style="6" bestFit="1" customWidth="1"/>
    <col min="14" max="14" width="9.5" style="6" bestFit="1" customWidth="1"/>
    <col min="15" max="15" width="19.5" style="5" customWidth="1"/>
    <col min="16" max="16384" width="9.1640625" style="3"/>
  </cols>
  <sheetData>
    <row r="1" spans="1:15" s="2" customFormat="1" ht="29" customHeight="1">
      <c r="A1" s="44" t="s">
        <v>208</v>
      </c>
      <c r="B1" s="45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7"/>
    </row>
    <row r="2" spans="1:15" s="2" customFormat="1" ht="62" customHeight="1" thickBot="1">
      <c r="A2" s="48"/>
      <c r="B2" s="49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1"/>
    </row>
    <row r="3" spans="1:15" s="1" customFormat="1" ht="12.75" customHeight="1">
      <c r="A3" s="52" t="s">
        <v>218</v>
      </c>
      <c r="B3" s="36" t="s">
        <v>0</v>
      </c>
      <c r="C3" s="54" t="s">
        <v>220</v>
      </c>
      <c r="D3" s="54" t="s">
        <v>8</v>
      </c>
      <c r="E3" s="38" t="s">
        <v>221</v>
      </c>
      <c r="F3" s="56" t="s">
        <v>5</v>
      </c>
      <c r="G3" s="56" t="s">
        <v>10</v>
      </c>
      <c r="H3" s="56"/>
      <c r="I3" s="56"/>
      <c r="J3" s="56"/>
      <c r="K3" s="56" t="s">
        <v>216</v>
      </c>
      <c r="L3" s="56"/>
      <c r="M3" s="38" t="s">
        <v>1</v>
      </c>
      <c r="N3" s="38" t="s">
        <v>3</v>
      </c>
      <c r="O3" s="40" t="s">
        <v>2</v>
      </c>
    </row>
    <row r="4" spans="1:15" s="1" customFormat="1" ht="21" customHeight="1" thickBot="1">
      <c r="A4" s="53"/>
      <c r="B4" s="37"/>
      <c r="C4" s="55"/>
      <c r="D4" s="55"/>
      <c r="E4" s="39"/>
      <c r="F4" s="55"/>
      <c r="G4" s="4">
        <v>1</v>
      </c>
      <c r="H4" s="4">
        <v>2</v>
      </c>
      <c r="I4" s="4">
        <v>3</v>
      </c>
      <c r="J4" s="4" t="s">
        <v>4</v>
      </c>
      <c r="K4" s="4" t="s">
        <v>6</v>
      </c>
      <c r="L4" s="4" t="s">
        <v>7</v>
      </c>
      <c r="M4" s="39"/>
      <c r="N4" s="39"/>
      <c r="O4" s="41"/>
    </row>
    <row r="5" spans="1:15" ht="16">
      <c r="A5" s="42" t="s">
        <v>173</v>
      </c>
      <c r="B5" s="42"/>
      <c r="C5" s="43"/>
      <c r="D5" s="43"/>
      <c r="E5" s="43"/>
      <c r="F5" s="43"/>
      <c r="G5" s="43"/>
      <c r="H5" s="43"/>
      <c r="I5" s="43"/>
      <c r="J5" s="43"/>
      <c r="K5" s="43"/>
      <c r="L5" s="43"/>
    </row>
    <row r="6" spans="1:15">
      <c r="A6" s="23" t="s">
        <v>79</v>
      </c>
      <c r="B6" s="7" t="s">
        <v>174</v>
      </c>
      <c r="C6" s="7" t="s">
        <v>189</v>
      </c>
      <c r="D6" s="7" t="s">
        <v>175</v>
      </c>
      <c r="E6" s="8" t="s">
        <v>225</v>
      </c>
      <c r="F6" s="7" t="s">
        <v>176</v>
      </c>
      <c r="G6" s="21" t="s">
        <v>87</v>
      </c>
      <c r="H6" s="22" t="s">
        <v>177</v>
      </c>
      <c r="I6" s="21" t="s">
        <v>44</v>
      </c>
      <c r="J6" s="23"/>
      <c r="K6" s="23" t="s">
        <v>47</v>
      </c>
      <c r="L6" s="23" t="s">
        <v>217</v>
      </c>
      <c r="M6" s="9" t="str">
        <f>"201,0"</f>
        <v>201,0</v>
      </c>
      <c r="N6" s="9" t="str">
        <f>"7101,6657"</f>
        <v>7101,6657</v>
      </c>
      <c r="O6" s="7"/>
    </row>
  </sheetData>
  <mergeCells count="13">
    <mergeCell ref="A5:L5"/>
    <mergeCell ref="B3:B4"/>
    <mergeCell ref="A1:O2"/>
    <mergeCell ref="A3:A4"/>
    <mergeCell ref="C3:C4"/>
    <mergeCell ref="D3:D4"/>
    <mergeCell ref="E3:E4"/>
    <mergeCell ref="F3:F4"/>
    <mergeCell ref="G3:J3"/>
    <mergeCell ref="K3:L3"/>
    <mergeCell ref="M3:M4"/>
    <mergeCell ref="N3:N4"/>
    <mergeCell ref="O3:O4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Лист15"/>
  <dimension ref="A1:M6"/>
  <sheetViews>
    <sheetView workbookViewId="0">
      <selection activeCell="E7" sqref="E7"/>
    </sheetView>
  </sheetViews>
  <sheetFormatPr baseColWidth="10" defaultColWidth="9.1640625" defaultRowHeight="13"/>
  <cols>
    <col min="1" max="1" width="7.5" style="5" bestFit="1" customWidth="1"/>
    <col min="2" max="2" width="20.6640625" style="5" bestFit="1" customWidth="1"/>
    <col min="3" max="3" width="26.33203125" style="5" bestFit="1" customWidth="1"/>
    <col min="4" max="4" width="21.5" style="5" bestFit="1" customWidth="1"/>
    <col min="5" max="5" width="10.5" style="16" bestFit="1" customWidth="1"/>
    <col min="6" max="6" width="31" style="5" bestFit="1" customWidth="1"/>
    <col min="7" max="9" width="5.5" style="20" customWidth="1"/>
    <col min="10" max="10" width="4.83203125" style="20" customWidth="1"/>
    <col min="11" max="11" width="10.5" style="6" bestFit="1" customWidth="1"/>
    <col min="12" max="12" width="10.6640625" style="6" customWidth="1"/>
    <col min="13" max="13" width="15.5" style="5" bestFit="1" customWidth="1"/>
    <col min="14" max="16384" width="9.1640625" style="3"/>
  </cols>
  <sheetData>
    <row r="1" spans="1:13" s="2" customFormat="1" ht="29" customHeight="1">
      <c r="A1" s="44" t="s">
        <v>209</v>
      </c>
      <c r="B1" s="45"/>
      <c r="C1" s="46"/>
      <c r="D1" s="46"/>
      <c r="E1" s="46"/>
      <c r="F1" s="46"/>
      <c r="G1" s="46"/>
      <c r="H1" s="46"/>
      <c r="I1" s="46"/>
      <c r="J1" s="46"/>
      <c r="K1" s="46"/>
      <c r="L1" s="46"/>
      <c r="M1" s="47"/>
    </row>
    <row r="2" spans="1:13" s="2" customFormat="1" ht="62" customHeight="1" thickBot="1">
      <c r="A2" s="48"/>
      <c r="B2" s="49"/>
      <c r="C2" s="50"/>
      <c r="D2" s="50"/>
      <c r="E2" s="50"/>
      <c r="F2" s="50"/>
      <c r="G2" s="50"/>
      <c r="H2" s="50"/>
      <c r="I2" s="50"/>
      <c r="J2" s="50"/>
      <c r="K2" s="50"/>
      <c r="L2" s="50"/>
      <c r="M2" s="51"/>
    </row>
    <row r="3" spans="1:13" s="1" customFormat="1" ht="12.75" customHeight="1">
      <c r="A3" s="52" t="s">
        <v>218</v>
      </c>
      <c r="B3" s="36" t="s">
        <v>0</v>
      </c>
      <c r="C3" s="54" t="s">
        <v>220</v>
      </c>
      <c r="D3" s="54" t="s">
        <v>8</v>
      </c>
      <c r="E3" s="38" t="s">
        <v>221</v>
      </c>
      <c r="F3" s="56" t="s">
        <v>5</v>
      </c>
      <c r="G3" s="56" t="s">
        <v>155</v>
      </c>
      <c r="H3" s="56"/>
      <c r="I3" s="56"/>
      <c r="J3" s="56"/>
      <c r="K3" s="38" t="s">
        <v>106</v>
      </c>
      <c r="L3" s="38" t="s">
        <v>3</v>
      </c>
      <c r="M3" s="40" t="s">
        <v>2</v>
      </c>
    </row>
    <row r="4" spans="1:13" s="1" customFormat="1" ht="21" customHeight="1" thickBot="1">
      <c r="A4" s="53"/>
      <c r="B4" s="37"/>
      <c r="C4" s="55"/>
      <c r="D4" s="55"/>
      <c r="E4" s="39"/>
      <c r="F4" s="55"/>
      <c r="G4" s="4">
        <v>1</v>
      </c>
      <c r="H4" s="4">
        <v>2</v>
      </c>
      <c r="I4" s="4">
        <v>3</v>
      </c>
      <c r="J4" s="4" t="s">
        <v>4</v>
      </c>
      <c r="K4" s="39"/>
      <c r="L4" s="39"/>
      <c r="M4" s="41"/>
    </row>
    <row r="5" spans="1:13" ht="16">
      <c r="A5" s="42" t="s">
        <v>178</v>
      </c>
      <c r="B5" s="42"/>
      <c r="C5" s="43"/>
      <c r="D5" s="43"/>
      <c r="E5" s="43"/>
      <c r="F5" s="43"/>
      <c r="G5" s="43"/>
      <c r="H5" s="43"/>
      <c r="I5" s="43"/>
      <c r="J5" s="43"/>
    </row>
    <row r="6" spans="1:13">
      <c r="A6" s="23" t="s">
        <v>79</v>
      </c>
      <c r="B6" s="7" t="s">
        <v>165</v>
      </c>
      <c r="C6" s="7" t="s">
        <v>166</v>
      </c>
      <c r="D6" s="7" t="s">
        <v>167</v>
      </c>
      <c r="E6" s="8" t="s">
        <v>222</v>
      </c>
      <c r="F6" s="7" t="s">
        <v>214</v>
      </c>
      <c r="G6" s="21" t="s">
        <v>169</v>
      </c>
      <c r="H6" s="21" t="s">
        <v>31</v>
      </c>
      <c r="I6" s="21" t="s">
        <v>93</v>
      </c>
      <c r="J6" s="23"/>
      <c r="K6" s="9" t="str">
        <f>"75,0"</f>
        <v>75,0</v>
      </c>
      <c r="L6" s="9" t="str">
        <f>"51,5325"</f>
        <v>51,5325</v>
      </c>
      <c r="M6" s="7"/>
    </row>
  </sheetData>
  <mergeCells count="12">
    <mergeCell ref="A5:J5"/>
    <mergeCell ref="B3:B4"/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Лист19"/>
  <dimension ref="A1:M6"/>
  <sheetViews>
    <sheetView tabSelected="1" workbookViewId="0">
      <selection activeCell="E6" sqref="E6"/>
    </sheetView>
  </sheetViews>
  <sheetFormatPr baseColWidth="10" defaultColWidth="9.1640625" defaultRowHeight="13"/>
  <cols>
    <col min="1" max="1" width="7.5" style="5" bestFit="1" customWidth="1"/>
    <col min="2" max="2" width="19.1640625" style="5" customWidth="1"/>
    <col min="3" max="3" width="28.5" style="5" bestFit="1" customWidth="1"/>
    <col min="4" max="4" width="21.5" style="5" bestFit="1" customWidth="1"/>
    <col min="5" max="5" width="10.5" style="16" bestFit="1" customWidth="1"/>
    <col min="6" max="6" width="31" style="5" customWidth="1"/>
    <col min="7" max="9" width="5.5" style="20" customWidth="1"/>
    <col min="10" max="10" width="4.83203125" style="20" customWidth="1"/>
    <col min="11" max="11" width="10.5" style="6" bestFit="1" customWidth="1"/>
    <col min="12" max="12" width="8.5" style="6" bestFit="1" customWidth="1"/>
    <col min="13" max="13" width="15.5" style="5" bestFit="1" customWidth="1"/>
    <col min="14" max="16384" width="9.1640625" style="3"/>
  </cols>
  <sheetData>
    <row r="1" spans="1:13" s="2" customFormat="1" ht="29" customHeight="1">
      <c r="A1" s="44" t="s">
        <v>210</v>
      </c>
      <c r="B1" s="45"/>
      <c r="C1" s="46"/>
      <c r="D1" s="46"/>
      <c r="E1" s="46"/>
      <c r="F1" s="46"/>
      <c r="G1" s="46"/>
      <c r="H1" s="46"/>
      <c r="I1" s="46"/>
      <c r="J1" s="46"/>
      <c r="K1" s="46"/>
      <c r="L1" s="46"/>
      <c r="M1" s="47"/>
    </row>
    <row r="2" spans="1:13" s="2" customFormat="1" ht="62" customHeight="1" thickBot="1">
      <c r="A2" s="48"/>
      <c r="B2" s="49"/>
      <c r="C2" s="50"/>
      <c r="D2" s="50"/>
      <c r="E2" s="50"/>
      <c r="F2" s="50"/>
      <c r="G2" s="50"/>
      <c r="H2" s="50"/>
      <c r="I2" s="50"/>
      <c r="J2" s="50"/>
      <c r="K2" s="50"/>
      <c r="L2" s="50"/>
      <c r="M2" s="51"/>
    </row>
    <row r="3" spans="1:13" s="1" customFormat="1" ht="12.75" customHeight="1">
      <c r="A3" s="52" t="s">
        <v>218</v>
      </c>
      <c r="B3" s="36" t="s">
        <v>0</v>
      </c>
      <c r="C3" s="54" t="s">
        <v>220</v>
      </c>
      <c r="D3" s="54" t="s">
        <v>8</v>
      </c>
      <c r="E3" s="38" t="s">
        <v>221</v>
      </c>
      <c r="F3" s="56" t="s">
        <v>5</v>
      </c>
      <c r="G3" s="56" t="s">
        <v>10</v>
      </c>
      <c r="H3" s="56"/>
      <c r="I3" s="56"/>
      <c r="J3" s="56"/>
      <c r="K3" s="38" t="s">
        <v>106</v>
      </c>
      <c r="L3" s="38" t="s">
        <v>3</v>
      </c>
      <c r="M3" s="40" t="s">
        <v>2</v>
      </c>
    </row>
    <row r="4" spans="1:13" s="1" customFormat="1" ht="21" customHeight="1" thickBot="1">
      <c r="A4" s="53"/>
      <c r="B4" s="37"/>
      <c r="C4" s="55"/>
      <c r="D4" s="55"/>
      <c r="E4" s="39"/>
      <c r="F4" s="55"/>
      <c r="G4" s="4">
        <v>1</v>
      </c>
      <c r="H4" s="4">
        <v>2</v>
      </c>
      <c r="I4" s="4">
        <v>3</v>
      </c>
      <c r="J4" s="4" t="s">
        <v>4</v>
      </c>
      <c r="K4" s="39"/>
      <c r="L4" s="39"/>
      <c r="M4" s="41"/>
    </row>
    <row r="5" spans="1:13" ht="16">
      <c r="A5" s="42" t="s">
        <v>173</v>
      </c>
      <c r="B5" s="42"/>
      <c r="C5" s="43"/>
      <c r="D5" s="43"/>
      <c r="E5" s="43"/>
      <c r="F5" s="43"/>
      <c r="G5" s="43"/>
      <c r="H5" s="43"/>
      <c r="I5" s="43"/>
      <c r="J5" s="43"/>
    </row>
    <row r="6" spans="1:13">
      <c r="A6" s="23" t="s">
        <v>79</v>
      </c>
      <c r="B6" s="7" t="s">
        <v>174</v>
      </c>
      <c r="C6" s="7" t="s">
        <v>189</v>
      </c>
      <c r="D6" s="7" t="s">
        <v>175</v>
      </c>
      <c r="E6" s="8" t="s">
        <v>225</v>
      </c>
      <c r="F6" s="7" t="s">
        <v>73</v>
      </c>
      <c r="G6" s="21" t="s">
        <v>87</v>
      </c>
      <c r="H6" s="22" t="s">
        <v>177</v>
      </c>
      <c r="I6" s="21" t="s">
        <v>44</v>
      </c>
      <c r="J6" s="23"/>
      <c r="K6" s="9" t="str">
        <f>"180,0"</f>
        <v>180,0</v>
      </c>
      <c r="L6" s="9" t="str">
        <f>"107,0456"</f>
        <v>107,0456</v>
      </c>
      <c r="M6" s="7"/>
    </row>
  </sheetData>
  <mergeCells count="12">
    <mergeCell ref="A5:J5"/>
    <mergeCell ref="B3:B4"/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Лист5">
    <pageSetUpPr fitToPage="1"/>
  </sheetPr>
  <dimension ref="A1:U22"/>
  <sheetViews>
    <sheetView workbookViewId="0">
      <selection activeCell="E23" sqref="E23"/>
    </sheetView>
  </sheetViews>
  <sheetFormatPr baseColWidth="10" defaultColWidth="9.1640625" defaultRowHeight="13"/>
  <cols>
    <col min="1" max="1" width="7.5" style="5" bestFit="1" customWidth="1"/>
    <col min="2" max="2" width="19.1640625" style="5" bestFit="1" customWidth="1"/>
    <col min="3" max="3" width="26.5" style="5" bestFit="1" customWidth="1"/>
    <col min="4" max="4" width="21.5" style="5" bestFit="1" customWidth="1"/>
    <col min="5" max="5" width="10.5" style="16" bestFit="1" customWidth="1"/>
    <col min="6" max="6" width="33.5" style="5" bestFit="1" customWidth="1"/>
    <col min="7" max="9" width="5.5" style="20" customWidth="1"/>
    <col min="10" max="10" width="4.83203125" style="20" customWidth="1"/>
    <col min="11" max="13" width="5.5" style="20" customWidth="1"/>
    <col min="14" max="14" width="4.83203125" style="20" customWidth="1"/>
    <col min="15" max="17" width="5.5" style="20" customWidth="1"/>
    <col min="18" max="18" width="4.83203125" style="20" customWidth="1"/>
    <col min="19" max="19" width="7.83203125" style="6" bestFit="1" customWidth="1"/>
    <col min="20" max="20" width="8.5" style="6" bestFit="1" customWidth="1"/>
    <col min="21" max="21" width="22.5" style="5" customWidth="1"/>
    <col min="22" max="16384" width="9.1640625" style="3"/>
  </cols>
  <sheetData>
    <row r="1" spans="1:21" s="2" customFormat="1" ht="29" customHeight="1">
      <c r="A1" s="44" t="s">
        <v>193</v>
      </c>
      <c r="B1" s="45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7"/>
    </row>
    <row r="2" spans="1:21" s="2" customFormat="1" ht="62" customHeight="1" thickBot="1">
      <c r="A2" s="48"/>
      <c r="B2" s="49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1"/>
    </row>
    <row r="3" spans="1:21" s="1" customFormat="1" ht="12.75" customHeight="1">
      <c r="A3" s="52" t="s">
        <v>218</v>
      </c>
      <c r="B3" s="36" t="s">
        <v>0</v>
      </c>
      <c r="C3" s="54" t="s">
        <v>220</v>
      </c>
      <c r="D3" s="54" t="s">
        <v>8</v>
      </c>
      <c r="E3" s="38" t="s">
        <v>221</v>
      </c>
      <c r="F3" s="56" t="s">
        <v>5</v>
      </c>
      <c r="G3" s="56" t="s">
        <v>9</v>
      </c>
      <c r="H3" s="56"/>
      <c r="I3" s="56"/>
      <c r="J3" s="56"/>
      <c r="K3" s="56" t="s">
        <v>10</v>
      </c>
      <c r="L3" s="56"/>
      <c r="M3" s="56"/>
      <c r="N3" s="56"/>
      <c r="O3" s="56" t="s">
        <v>11</v>
      </c>
      <c r="P3" s="56"/>
      <c r="Q3" s="56"/>
      <c r="R3" s="56"/>
      <c r="S3" s="38" t="s">
        <v>1</v>
      </c>
      <c r="T3" s="38" t="s">
        <v>3</v>
      </c>
      <c r="U3" s="40" t="s">
        <v>2</v>
      </c>
    </row>
    <row r="4" spans="1:21" s="1" customFormat="1" ht="21" customHeight="1" thickBot="1">
      <c r="A4" s="53"/>
      <c r="B4" s="37"/>
      <c r="C4" s="55"/>
      <c r="D4" s="55"/>
      <c r="E4" s="39"/>
      <c r="F4" s="55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">
        <v>1</v>
      </c>
      <c r="P4" s="4">
        <v>2</v>
      </c>
      <c r="Q4" s="4">
        <v>3</v>
      </c>
      <c r="R4" s="4" t="s">
        <v>4</v>
      </c>
      <c r="S4" s="39"/>
      <c r="T4" s="39"/>
      <c r="U4" s="41"/>
    </row>
    <row r="5" spans="1:21" ht="16">
      <c r="A5" s="42" t="s">
        <v>12</v>
      </c>
      <c r="B5" s="42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</row>
    <row r="6" spans="1:21">
      <c r="A6" s="23" t="s">
        <v>79</v>
      </c>
      <c r="B6" s="7" t="s">
        <v>13</v>
      </c>
      <c r="C6" s="7" t="s">
        <v>14</v>
      </c>
      <c r="D6" s="7" t="s">
        <v>15</v>
      </c>
      <c r="E6" s="8" t="s">
        <v>222</v>
      </c>
      <c r="F6" s="7" t="s">
        <v>16</v>
      </c>
      <c r="G6" s="21" t="s">
        <v>17</v>
      </c>
      <c r="H6" s="21" t="s">
        <v>18</v>
      </c>
      <c r="I6" s="22" t="s">
        <v>19</v>
      </c>
      <c r="J6" s="23"/>
      <c r="K6" s="21" t="s">
        <v>20</v>
      </c>
      <c r="L6" s="21" t="s">
        <v>21</v>
      </c>
      <c r="M6" s="22" t="s">
        <v>22</v>
      </c>
      <c r="N6" s="23"/>
      <c r="O6" s="21" t="s">
        <v>23</v>
      </c>
      <c r="P6" s="21" t="s">
        <v>24</v>
      </c>
      <c r="Q6" s="22" t="s">
        <v>25</v>
      </c>
      <c r="R6" s="23"/>
      <c r="S6" s="9" t="str">
        <f>"237,5"</f>
        <v>237,5</v>
      </c>
      <c r="T6" s="9" t="str">
        <f>"268,2563"</f>
        <v>268,2563</v>
      </c>
      <c r="U6" s="7"/>
    </row>
    <row r="8" spans="1:21" ht="16">
      <c r="A8" s="34" t="s">
        <v>26</v>
      </c>
      <c r="B8" s="34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</row>
    <row r="9" spans="1:21">
      <c r="A9" s="23" t="s">
        <v>79</v>
      </c>
      <c r="B9" s="7" t="s">
        <v>27</v>
      </c>
      <c r="C9" s="7" t="s">
        <v>28</v>
      </c>
      <c r="D9" s="7" t="s">
        <v>29</v>
      </c>
      <c r="E9" s="8" t="s">
        <v>222</v>
      </c>
      <c r="F9" s="7" t="s">
        <v>16</v>
      </c>
      <c r="G9" s="22" t="s">
        <v>30</v>
      </c>
      <c r="H9" s="21" t="s">
        <v>31</v>
      </c>
      <c r="I9" s="21" t="s">
        <v>17</v>
      </c>
      <c r="J9" s="23"/>
      <c r="K9" s="21" t="s">
        <v>32</v>
      </c>
      <c r="L9" s="21" t="s">
        <v>20</v>
      </c>
      <c r="M9" s="22" t="s">
        <v>21</v>
      </c>
      <c r="N9" s="23"/>
      <c r="O9" s="21" t="s">
        <v>19</v>
      </c>
      <c r="P9" s="21" t="s">
        <v>33</v>
      </c>
      <c r="Q9" s="22" t="s">
        <v>34</v>
      </c>
      <c r="R9" s="23"/>
      <c r="S9" s="9" t="str">
        <f>"212,5"</f>
        <v>212,5</v>
      </c>
      <c r="T9" s="9" t="str">
        <f>"204,8075"</f>
        <v>204,8075</v>
      </c>
      <c r="U9" s="7"/>
    </row>
    <row r="11" spans="1:21" ht="16">
      <c r="A11" s="34" t="s">
        <v>12</v>
      </c>
      <c r="B11" s="34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</row>
    <row r="12" spans="1:21">
      <c r="A12" s="23" t="s">
        <v>79</v>
      </c>
      <c r="B12" s="7" t="s">
        <v>35</v>
      </c>
      <c r="C12" s="7" t="s">
        <v>36</v>
      </c>
      <c r="D12" s="7" t="s">
        <v>37</v>
      </c>
      <c r="E12" s="8" t="s">
        <v>224</v>
      </c>
      <c r="F12" s="7" t="s">
        <v>211</v>
      </c>
      <c r="G12" s="21" t="s">
        <v>19</v>
      </c>
      <c r="H12" s="22" t="s">
        <v>34</v>
      </c>
      <c r="I12" s="21" t="s">
        <v>34</v>
      </c>
      <c r="J12" s="23"/>
      <c r="K12" s="21" t="s">
        <v>22</v>
      </c>
      <c r="L12" s="21" t="s">
        <v>38</v>
      </c>
      <c r="M12" s="21" t="s">
        <v>39</v>
      </c>
      <c r="N12" s="23"/>
      <c r="O12" s="21" t="s">
        <v>23</v>
      </c>
      <c r="P12" s="21" t="s">
        <v>25</v>
      </c>
      <c r="Q12" s="22" t="s">
        <v>40</v>
      </c>
      <c r="R12" s="23"/>
      <c r="S12" s="9" t="str">
        <f>"267,5"</f>
        <v>267,5</v>
      </c>
      <c r="T12" s="9" t="str">
        <f>"235,4535"</f>
        <v>235,4535</v>
      </c>
      <c r="U12" s="7"/>
    </row>
    <row r="14" spans="1:21" ht="16">
      <c r="A14" s="34" t="s">
        <v>26</v>
      </c>
      <c r="B14" s="34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</row>
    <row r="15" spans="1:21">
      <c r="A15" s="23" t="s">
        <v>79</v>
      </c>
      <c r="B15" s="7" t="s">
        <v>41</v>
      </c>
      <c r="C15" s="7" t="s">
        <v>42</v>
      </c>
      <c r="D15" s="7" t="s">
        <v>43</v>
      </c>
      <c r="E15" s="8" t="s">
        <v>222</v>
      </c>
      <c r="F15" s="7" t="s">
        <v>211</v>
      </c>
      <c r="G15" s="21" t="s">
        <v>44</v>
      </c>
      <c r="H15" s="21" t="s">
        <v>45</v>
      </c>
      <c r="I15" s="21" t="s">
        <v>46</v>
      </c>
      <c r="J15" s="23"/>
      <c r="K15" s="21" t="s">
        <v>47</v>
      </c>
      <c r="L15" s="21" t="s">
        <v>48</v>
      </c>
      <c r="M15" s="21" t="s">
        <v>49</v>
      </c>
      <c r="N15" s="23"/>
      <c r="O15" s="21" t="s">
        <v>46</v>
      </c>
      <c r="P15" s="21" t="s">
        <v>50</v>
      </c>
      <c r="Q15" s="22" t="s">
        <v>51</v>
      </c>
      <c r="R15" s="23"/>
      <c r="S15" s="9" t="str">
        <f>"552,5"</f>
        <v>552,5</v>
      </c>
      <c r="T15" s="9" t="str">
        <f>"396,6397"</f>
        <v>396,6397</v>
      </c>
      <c r="U15" s="7" t="s">
        <v>183</v>
      </c>
    </row>
    <row r="17" spans="1:21" ht="16">
      <c r="A17" s="34" t="s">
        <v>52</v>
      </c>
      <c r="B17" s="34"/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</row>
    <row r="18" spans="1:21">
      <c r="A18" s="23" t="s">
        <v>79</v>
      </c>
      <c r="B18" s="7" t="s">
        <v>53</v>
      </c>
      <c r="C18" s="7" t="s">
        <v>54</v>
      </c>
      <c r="D18" s="7" t="s">
        <v>55</v>
      </c>
      <c r="E18" s="8" t="s">
        <v>224</v>
      </c>
      <c r="F18" s="7" t="s">
        <v>16</v>
      </c>
      <c r="G18" s="21" t="s">
        <v>56</v>
      </c>
      <c r="H18" s="21" t="s">
        <v>57</v>
      </c>
      <c r="I18" s="22" t="s">
        <v>58</v>
      </c>
      <c r="J18" s="23"/>
      <c r="K18" s="21" t="s">
        <v>34</v>
      </c>
      <c r="L18" s="22" t="s">
        <v>23</v>
      </c>
      <c r="M18" s="22" t="s">
        <v>23</v>
      </c>
      <c r="N18" s="23"/>
      <c r="O18" s="21" t="s">
        <v>57</v>
      </c>
      <c r="P18" s="21" t="s">
        <v>58</v>
      </c>
      <c r="Q18" s="21" t="s">
        <v>59</v>
      </c>
      <c r="R18" s="23"/>
      <c r="S18" s="9" t="str">
        <f>"385,0"</f>
        <v>385,0</v>
      </c>
      <c r="T18" s="9" t="str">
        <f>"262,4160"</f>
        <v>262,4160</v>
      </c>
      <c r="U18" s="7" t="s">
        <v>60</v>
      </c>
    </row>
    <row r="20" spans="1:21" ht="16">
      <c r="A20" s="34" t="s">
        <v>61</v>
      </c>
      <c r="B20" s="34"/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</row>
    <row r="21" spans="1:21">
      <c r="A21" s="25" t="s">
        <v>79</v>
      </c>
      <c r="B21" s="10" t="s">
        <v>62</v>
      </c>
      <c r="C21" s="10" t="s">
        <v>63</v>
      </c>
      <c r="D21" s="10" t="s">
        <v>64</v>
      </c>
      <c r="E21" s="11" t="s">
        <v>222</v>
      </c>
      <c r="F21" s="10" t="s">
        <v>212</v>
      </c>
      <c r="G21" s="24" t="s">
        <v>46</v>
      </c>
      <c r="H21" s="24" t="s">
        <v>65</v>
      </c>
      <c r="I21" s="24" t="s">
        <v>66</v>
      </c>
      <c r="J21" s="25"/>
      <c r="K21" s="24" t="s">
        <v>67</v>
      </c>
      <c r="L21" s="24" t="s">
        <v>44</v>
      </c>
      <c r="M21" s="26" t="s">
        <v>68</v>
      </c>
      <c r="N21" s="25"/>
      <c r="O21" s="24" t="s">
        <v>69</v>
      </c>
      <c r="P21" s="26" t="s">
        <v>51</v>
      </c>
      <c r="Q21" s="25"/>
      <c r="R21" s="25"/>
      <c r="S21" s="12" t="str">
        <f>"610,0"</f>
        <v>610,0</v>
      </c>
      <c r="T21" s="12" t="str">
        <f>"362,8280"</f>
        <v>362,8280</v>
      </c>
      <c r="U21" s="10" t="s">
        <v>185</v>
      </c>
    </row>
    <row r="22" spans="1:21">
      <c r="A22" s="29" t="s">
        <v>80</v>
      </c>
      <c r="B22" s="13" t="s">
        <v>70</v>
      </c>
      <c r="C22" s="13" t="s">
        <v>71</v>
      </c>
      <c r="D22" s="13" t="s">
        <v>72</v>
      </c>
      <c r="E22" s="14" t="s">
        <v>222</v>
      </c>
      <c r="F22" s="13" t="s">
        <v>73</v>
      </c>
      <c r="G22" s="27" t="s">
        <v>44</v>
      </c>
      <c r="H22" s="28" t="s">
        <v>74</v>
      </c>
      <c r="I22" s="27" t="s">
        <v>75</v>
      </c>
      <c r="J22" s="29"/>
      <c r="K22" s="28" t="s">
        <v>57</v>
      </c>
      <c r="L22" s="28" t="s">
        <v>58</v>
      </c>
      <c r="M22" s="28" t="s">
        <v>76</v>
      </c>
      <c r="N22" s="29"/>
      <c r="O22" s="28" t="s">
        <v>69</v>
      </c>
      <c r="P22" s="27" t="s">
        <v>77</v>
      </c>
      <c r="Q22" s="29"/>
      <c r="R22" s="29"/>
      <c r="S22" s="15" t="str">
        <f>"552,5"</f>
        <v>552,5</v>
      </c>
      <c r="T22" s="15" t="str">
        <f>"333,4338"</f>
        <v>333,4338</v>
      </c>
      <c r="U22" s="13" t="s">
        <v>78</v>
      </c>
    </row>
  </sheetData>
  <mergeCells count="19">
    <mergeCell ref="S3:S4"/>
    <mergeCell ref="T3:T4"/>
    <mergeCell ref="A1:U2"/>
    <mergeCell ref="G3:J3"/>
    <mergeCell ref="K3:N3"/>
    <mergeCell ref="O3:R3"/>
    <mergeCell ref="A3:A4"/>
    <mergeCell ref="C3:C4"/>
    <mergeCell ref="D3:D4"/>
    <mergeCell ref="U3:U4"/>
    <mergeCell ref="F3:F4"/>
    <mergeCell ref="A20:R20"/>
    <mergeCell ref="B3:B4"/>
    <mergeCell ref="A5:R5"/>
    <mergeCell ref="A8:R8"/>
    <mergeCell ref="A11:R11"/>
    <mergeCell ref="A14:R14"/>
    <mergeCell ref="A17:R17"/>
    <mergeCell ref="E3:E4"/>
  </mergeCells>
  <phoneticPr fontId="0" type="noConversion"/>
  <pageMargins left="0.19685039370078741" right="0.47244094488188981" top="0.43307086614173229" bottom="0.47244094488188981" header="0.51181102362204722" footer="0.51181102362204722"/>
  <pageSetup scale="58" fitToHeight="100" orientation="landscape" horizontalDpi="300" verticalDpi="300" r:id="rId1"/>
  <headerFooter alignWithMargins="0">
    <oddFooter>&amp;L&amp;G&amp;R&amp;D&amp;T&amp;P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Лист2"/>
  <dimension ref="A1:Q6"/>
  <sheetViews>
    <sheetView workbookViewId="0">
      <selection activeCell="E7" sqref="E7"/>
    </sheetView>
  </sheetViews>
  <sheetFormatPr baseColWidth="10" defaultColWidth="9.1640625" defaultRowHeight="13"/>
  <cols>
    <col min="1" max="1" width="7.5" style="5" bestFit="1" customWidth="1"/>
    <col min="2" max="2" width="20.5" style="5" bestFit="1" customWidth="1"/>
    <col min="3" max="3" width="28.5" style="5" bestFit="1" customWidth="1"/>
    <col min="4" max="4" width="21.5" style="5" bestFit="1" customWidth="1"/>
    <col min="5" max="5" width="10.5" style="16" bestFit="1" customWidth="1"/>
    <col min="6" max="6" width="30" style="5" bestFit="1" customWidth="1"/>
    <col min="7" max="9" width="5.5" style="20" customWidth="1"/>
    <col min="10" max="10" width="4.83203125" style="20" customWidth="1"/>
    <col min="11" max="13" width="5.5" style="20" customWidth="1"/>
    <col min="14" max="14" width="4.83203125" style="20" customWidth="1"/>
    <col min="15" max="15" width="7.83203125" style="6" bestFit="1" customWidth="1"/>
    <col min="16" max="16" width="8.5" style="6" bestFit="1" customWidth="1"/>
    <col min="17" max="17" width="25" style="5" customWidth="1"/>
    <col min="18" max="16384" width="9.1640625" style="3"/>
  </cols>
  <sheetData>
    <row r="1" spans="1:17" s="2" customFormat="1" ht="29" customHeight="1">
      <c r="A1" s="44" t="s">
        <v>194</v>
      </c>
      <c r="B1" s="45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7"/>
    </row>
    <row r="2" spans="1:17" s="2" customFormat="1" ht="62" customHeight="1" thickBot="1">
      <c r="A2" s="48"/>
      <c r="B2" s="49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1"/>
    </row>
    <row r="3" spans="1:17" s="1" customFormat="1" ht="12.75" customHeight="1">
      <c r="A3" s="52" t="s">
        <v>218</v>
      </c>
      <c r="B3" s="36" t="s">
        <v>0</v>
      </c>
      <c r="C3" s="54" t="s">
        <v>220</v>
      </c>
      <c r="D3" s="54" t="s">
        <v>8</v>
      </c>
      <c r="E3" s="38" t="s">
        <v>221</v>
      </c>
      <c r="F3" s="56" t="s">
        <v>5</v>
      </c>
      <c r="G3" s="56" t="s">
        <v>10</v>
      </c>
      <c r="H3" s="56"/>
      <c r="I3" s="56"/>
      <c r="J3" s="56"/>
      <c r="K3" s="56" t="s">
        <v>11</v>
      </c>
      <c r="L3" s="56"/>
      <c r="M3" s="56"/>
      <c r="N3" s="56"/>
      <c r="O3" s="38" t="s">
        <v>1</v>
      </c>
      <c r="P3" s="38" t="s">
        <v>3</v>
      </c>
      <c r="Q3" s="40" t="s">
        <v>2</v>
      </c>
    </row>
    <row r="4" spans="1:17" s="1" customFormat="1" ht="21" customHeight="1" thickBot="1">
      <c r="A4" s="53"/>
      <c r="B4" s="37"/>
      <c r="C4" s="55"/>
      <c r="D4" s="55"/>
      <c r="E4" s="39"/>
      <c r="F4" s="55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39"/>
      <c r="P4" s="39"/>
      <c r="Q4" s="41"/>
    </row>
    <row r="5" spans="1:17" ht="16">
      <c r="A5" s="42" t="s">
        <v>12</v>
      </c>
      <c r="B5" s="42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</row>
    <row r="6" spans="1:17">
      <c r="A6" s="23" t="s">
        <v>79</v>
      </c>
      <c r="B6" s="7" t="s">
        <v>148</v>
      </c>
      <c r="C6" s="7" t="s">
        <v>187</v>
      </c>
      <c r="D6" s="7" t="s">
        <v>149</v>
      </c>
      <c r="E6" s="8" t="s">
        <v>225</v>
      </c>
      <c r="F6" s="7" t="s">
        <v>16</v>
      </c>
      <c r="G6" s="22" t="s">
        <v>22</v>
      </c>
      <c r="H6" s="21" t="s">
        <v>150</v>
      </c>
      <c r="I6" s="22" t="s">
        <v>38</v>
      </c>
      <c r="J6" s="23"/>
      <c r="K6" s="21" t="s">
        <v>132</v>
      </c>
      <c r="L6" s="21" t="s">
        <v>151</v>
      </c>
      <c r="M6" s="22" t="s">
        <v>152</v>
      </c>
      <c r="N6" s="23"/>
      <c r="O6" s="9" t="str">
        <f>"175,0"</f>
        <v>175,0</v>
      </c>
      <c r="P6" s="9" t="str">
        <f>"152,2698"</f>
        <v>152,2698</v>
      </c>
      <c r="Q6" s="7" t="s">
        <v>182</v>
      </c>
    </row>
  </sheetData>
  <mergeCells count="13">
    <mergeCell ref="A5:N5"/>
    <mergeCell ref="B3:B4"/>
    <mergeCell ref="A1:Q2"/>
    <mergeCell ref="A3:A4"/>
    <mergeCell ref="C3:C4"/>
    <mergeCell ref="D3:D4"/>
    <mergeCell ref="E3:E4"/>
    <mergeCell ref="F3:F4"/>
    <mergeCell ref="G3:J3"/>
    <mergeCell ref="K3:N3"/>
    <mergeCell ref="O3:O4"/>
    <mergeCell ref="P3:P4"/>
    <mergeCell ref="Q3:Q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Лист3"/>
  <dimension ref="A1:M8"/>
  <sheetViews>
    <sheetView workbookViewId="0">
      <selection activeCell="E7" sqref="E7"/>
    </sheetView>
  </sheetViews>
  <sheetFormatPr baseColWidth="10" defaultColWidth="9.1640625" defaultRowHeight="13"/>
  <cols>
    <col min="1" max="1" width="7.5" style="5" bestFit="1" customWidth="1"/>
    <col min="2" max="2" width="19.1640625" style="5" bestFit="1" customWidth="1"/>
    <col min="3" max="3" width="26.5" style="5" bestFit="1" customWidth="1"/>
    <col min="4" max="4" width="21.5" style="5" bestFit="1" customWidth="1"/>
    <col min="5" max="5" width="10.5" style="16" bestFit="1" customWidth="1"/>
    <col min="6" max="6" width="29.33203125" style="5" customWidth="1"/>
    <col min="7" max="9" width="5.5" style="20" customWidth="1"/>
    <col min="10" max="10" width="4.83203125" style="20" customWidth="1"/>
    <col min="11" max="11" width="10.5" style="6" bestFit="1" customWidth="1"/>
    <col min="12" max="12" width="7.5" style="6" bestFit="1" customWidth="1"/>
    <col min="13" max="13" width="24.33203125" style="5" customWidth="1"/>
    <col min="14" max="16384" width="9.1640625" style="3"/>
  </cols>
  <sheetData>
    <row r="1" spans="1:13" s="2" customFormat="1" ht="29" customHeight="1">
      <c r="A1" s="44" t="s">
        <v>195</v>
      </c>
      <c r="B1" s="45"/>
      <c r="C1" s="46"/>
      <c r="D1" s="46"/>
      <c r="E1" s="46"/>
      <c r="F1" s="46"/>
      <c r="G1" s="46"/>
      <c r="H1" s="46"/>
      <c r="I1" s="46"/>
      <c r="J1" s="46"/>
      <c r="K1" s="46"/>
      <c r="L1" s="46"/>
      <c r="M1" s="47"/>
    </row>
    <row r="2" spans="1:13" s="2" customFormat="1" ht="62" customHeight="1" thickBot="1">
      <c r="A2" s="48"/>
      <c r="B2" s="49"/>
      <c r="C2" s="50"/>
      <c r="D2" s="50"/>
      <c r="E2" s="50"/>
      <c r="F2" s="50"/>
      <c r="G2" s="50"/>
      <c r="H2" s="50"/>
      <c r="I2" s="50"/>
      <c r="J2" s="50"/>
      <c r="K2" s="50"/>
      <c r="L2" s="50"/>
      <c r="M2" s="51"/>
    </row>
    <row r="3" spans="1:13" s="1" customFormat="1" ht="12.75" customHeight="1">
      <c r="A3" s="52" t="s">
        <v>218</v>
      </c>
      <c r="B3" s="36" t="s">
        <v>0</v>
      </c>
      <c r="C3" s="54" t="s">
        <v>220</v>
      </c>
      <c r="D3" s="54" t="s">
        <v>8</v>
      </c>
      <c r="E3" s="38" t="s">
        <v>221</v>
      </c>
      <c r="F3" s="56" t="s">
        <v>5</v>
      </c>
      <c r="G3" s="56" t="s">
        <v>9</v>
      </c>
      <c r="H3" s="56"/>
      <c r="I3" s="56"/>
      <c r="J3" s="56"/>
      <c r="K3" s="38" t="s">
        <v>106</v>
      </c>
      <c r="L3" s="38" t="s">
        <v>3</v>
      </c>
      <c r="M3" s="40" t="s">
        <v>2</v>
      </c>
    </row>
    <row r="4" spans="1:13" s="1" customFormat="1" ht="21" customHeight="1" thickBot="1">
      <c r="A4" s="53"/>
      <c r="B4" s="37"/>
      <c r="C4" s="55"/>
      <c r="D4" s="55"/>
      <c r="E4" s="39"/>
      <c r="F4" s="55"/>
      <c r="G4" s="4">
        <v>1</v>
      </c>
      <c r="H4" s="4">
        <v>2</v>
      </c>
      <c r="I4" s="4">
        <v>3</v>
      </c>
      <c r="J4" s="4" t="s">
        <v>4</v>
      </c>
      <c r="K4" s="39"/>
      <c r="L4" s="39"/>
      <c r="M4" s="41"/>
    </row>
    <row r="5" spans="1:13" ht="16">
      <c r="A5" s="42" t="s">
        <v>95</v>
      </c>
      <c r="B5" s="42"/>
      <c r="C5" s="43"/>
      <c r="D5" s="43"/>
      <c r="E5" s="43"/>
      <c r="F5" s="43"/>
      <c r="G5" s="43"/>
      <c r="H5" s="43"/>
      <c r="I5" s="43"/>
      <c r="J5" s="43"/>
    </row>
    <row r="6" spans="1:13">
      <c r="A6" s="23" t="s">
        <v>79</v>
      </c>
      <c r="B6" s="7" t="s">
        <v>107</v>
      </c>
      <c r="C6" s="7" t="s">
        <v>108</v>
      </c>
      <c r="D6" s="7" t="s">
        <v>109</v>
      </c>
      <c r="E6" s="8" t="s">
        <v>224</v>
      </c>
      <c r="F6" s="7" t="s">
        <v>213</v>
      </c>
      <c r="G6" s="21" t="s">
        <v>22</v>
      </c>
      <c r="H6" s="21" t="s">
        <v>38</v>
      </c>
      <c r="I6" s="21" t="s">
        <v>147</v>
      </c>
      <c r="J6" s="23"/>
      <c r="K6" s="9" t="str">
        <f>"62,5"</f>
        <v>62,5</v>
      </c>
      <c r="L6" s="9" t="str">
        <f>"75,2812"</f>
        <v>75,2812</v>
      </c>
      <c r="M6" s="7" t="s">
        <v>180</v>
      </c>
    </row>
    <row r="8" spans="1:13">
      <c r="E8" s="5"/>
      <c r="F8" s="16"/>
      <c r="G8" s="5"/>
      <c r="K8" s="20"/>
      <c r="M8" s="6"/>
    </row>
  </sheetData>
  <mergeCells count="12">
    <mergeCell ref="A5:J5"/>
    <mergeCell ref="B3:B4"/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Лист4"/>
  <dimension ref="A1:M6"/>
  <sheetViews>
    <sheetView workbookViewId="0">
      <selection activeCell="E7" sqref="E7"/>
    </sheetView>
  </sheetViews>
  <sheetFormatPr baseColWidth="10" defaultColWidth="9.1640625" defaultRowHeight="13"/>
  <cols>
    <col min="1" max="1" width="7.5" style="5" bestFit="1" customWidth="1"/>
    <col min="2" max="2" width="19.1640625" style="5" bestFit="1" customWidth="1"/>
    <col min="3" max="3" width="26.5" style="5" bestFit="1" customWidth="1"/>
    <col min="4" max="4" width="21.5" style="5" bestFit="1" customWidth="1"/>
    <col min="5" max="5" width="10.5" style="16" bestFit="1" customWidth="1"/>
    <col min="6" max="6" width="29.83203125" style="5" customWidth="1"/>
    <col min="7" max="9" width="5.5" style="20" customWidth="1"/>
    <col min="10" max="10" width="4.83203125" style="20" customWidth="1"/>
    <col min="11" max="11" width="10.5" style="6" bestFit="1" customWidth="1"/>
    <col min="12" max="12" width="8.83203125" style="6" customWidth="1"/>
    <col min="13" max="13" width="23.33203125" style="5" customWidth="1"/>
    <col min="14" max="16384" width="9.1640625" style="3"/>
  </cols>
  <sheetData>
    <row r="1" spans="1:13" s="2" customFormat="1" ht="29" customHeight="1">
      <c r="A1" s="44" t="s">
        <v>196</v>
      </c>
      <c r="B1" s="45"/>
      <c r="C1" s="46"/>
      <c r="D1" s="46"/>
      <c r="E1" s="46"/>
      <c r="F1" s="46"/>
      <c r="G1" s="46"/>
      <c r="H1" s="46"/>
      <c r="I1" s="46"/>
      <c r="J1" s="46"/>
      <c r="K1" s="46"/>
      <c r="L1" s="46"/>
      <c r="M1" s="47"/>
    </row>
    <row r="2" spans="1:13" s="2" customFormat="1" ht="62" customHeight="1" thickBot="1">
      <c r="A2" s="48"/>
      <c r="B2" s="49"/>
      <c r="C2" s="50"/>
      <c r="D2" s="50"/>
      <c r="E2" s="50"/>
      <c r="F2" s="50"/>
      <c r="G2" s="50"/>
      <c r="H2" s="50"/>
      <c r="I2" s="50"/>
      <c r="J2" s="50"/>
      <c r="K2" s="50"/>
      <c r="L2" s="50"/>
      <c r="M2" s="51"/>
    </row>
    <row r="3" spans="1:13" s="1" customFormat="1" ht="12.75" customHeight="1">
      <c r="A3" s="52" t="s">
        <v>218</v>
      </c>
      <c r="B3" s="36" t="s">
        <v>0</v>
      </c>
      <c r="C3" s="54" t="s">
        <v>220</v>
      </c>
      <c r="D3" s="54" t="s">
        <v>8</v>
      </c>
      <c r="E3" s="38" t="s">
        <v>221</v>
      </c>
      <c r="F3" s="56" t="s">
        <v>5</v>
      </c>
      <c r="G3" s="56" t="s">
        <v>9</v>
      </c>
      <c r="H3" s="56"/>
      <c r="I3" s="56"/>
      <c r="J3" s="56"/>
      <c r="K3" s="38" t="s">
        <v>106</v>
      </c>
      <c r="L3" s="38" t="s">
        <v>3</v>
      </c>
      <c r="M3" s="40" t="s">
        <v>2</v>
      </c>
    </row>
    <row r="4" spans="1:13" s="1" customFormat="1" ht="21" customHeight="1" thickBot="1">
      <c r="A4" s="53"/>
      <c r="B4" s="37"/>
      <c r="C4" s="55"/>
      <c r="D4" s="55"/>
      <c r="E4" s="39"/>
      <c r="F4" s="55"/>
      <c r="G4" s="4">
        <v>1</v>
      </c>
      <c r="H4" s="4">
        <v>2</v>
      </c>
      <c r="I4" s="4">
        <v>3</v>
      </c>
      <c r="J4" s="4" t="s">
        <v>4</v>
      </c>
      <c r="K4" s="39"/>
      <c r="L4" s="39"/>
      <c r="M4" s="41"/>
    </row>
    <row r="5" spans="1:13" ht="16">
      <c r="A5" s="42" t="s">
        <v>95</v>
      </c>
      <c r="B5" s="42"/>
      <c r="C5" s="43"/>
      <c r="D5" s="43"/>
      <c r="E5" s="43"/>
      <c r="F5" s="43"/>
      <c r="G5" s="43"/>
      <c r="H5" s="43"/>
      <c r="I5" s="43"/>
      <c r="J5" s="43"/>
    </row>
    <row r="6" spans="1:13">
      <c r="A6" s="23" t="s">
        <v>79</v>
      </c>
      <c r="B6" s="7" t="s">
        <v>107</v>
      </c>
      <c r="C6" s="7" t="s">
        <v>108</v>
      </c>
      <c r="D6" s="7" t="s">
        <v>109</v>
      </c>
      <c r="E6" s="8" t="s">
        <v>224</v>
      </c>
      <c r="F6" s="7" t="s">
        <v>213</v>
      </c>
      <c r="G6" s="21" t="s">
        <v>22</v>
      </c>
      <c r="H6" s="21" t="s">
        <v>38</v>
      </c>
      <c r="I6" s="21" t="s">
        <v>147</v>
      </c>
      <c r="J6" s="23"/>
      <c r="K6" s="9" t="str">
        <f>"62,5"</f>
        <v>62,5</v>
      </c>
      <c r="L6" s="9" t="str">
        <f>"75,2812"</f>
        <v>75,2812</v>
      </c>
      <c r="M6" s="7" t="s">
        <v>180</v>
      </c>
    </row>
  </sheetData>
  <mergeCells count="12">
    <mergeCell ref="A5:J5"/>
    <mergeCell ref="B3:B4"/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Лист30"/>
  <dimension ref="A1:M22"/>
  <sheetViews>
    <sheetView workbookViewId="0">
      <selection activeCell="E23" sqref="E23"/>
    </sheetView>
  </sheetViews>
  <sheetFormatPr baseColWidth="10" defaultColWidth="9.1640625" defaultRowHeight="13"/>
  <cols>
    <col min="1" max="1" width="7.5" style="5" bestFit="1" customWidth="1"/>
    <col min="2" max="2" width="21.5" style="5" bestFit="1" customWidth="1"/>
    <col min="3" max="3" width="28.5" style="5" bestFit="1" customWidth="1"/>
    <col min="4" max="4" width="21.5" style="5" bestFit="1" customWidth="1"/>
    <col min="5" max="5" width="10.5" style="16" bestFit="1" customWidth="1"/>
    <col min="6" max="6" width="31.33203125" style="5" customWidth="1"/>
    <col min="7" max="9" width="5.5" style="20" customWidth="1"/>
    <col min="10" max="10" width="4.83203125" style="20" customWidth="1"/>
    <col min="11" max="11" width="10.5" style="31" bestFit="1" customWidth="1"/>
    <col min="12" max="12" width="8.5" style="6" bestFit="1" customWidth="1"/>
    <col min="13" max="13" width="29.6640625" style="5" bestFit="1" customWidth="1"/>
    <col min="14" max="16384" width="9.1640625" style="3"/>
  </cols>
  <sheetData>
    <row r="1" spans="1:13" s="2" customFormat="1" ht="29" customHeight="1">
      <c r="A1" s="44" t="s">
        <v>197</v>
      </c>
      <c r="B1" s="45"/>
      <c r="C1" s="46"/>
      <c r="D1" s="46"/>
      <c r="E1" s="46"/>
      <c r="F1" s="46"/>
      <c r="G1" s="46"/>
      <c r="H1" s="46"/>
      <c r="I1" s="46"/>
      <c r="J1" s="46"/>
      <c r="K1" s="46"/>
      <c r="L1" s="46"/>
      <c r="M1" s="47"/>
    </row>
    <row r="2" spans="1:13" s="2" customFormat="1" ht="62" customHeight="1" thickBot="1">
      <c r="A2" s="48"/>
      <c r="B2" s="49"/>
      <c r="C2" s="50"/>
      <c r="D2" s="50"/>
      <c r="E2" s="50"/>
      <c r="F2" s="50"/>
      <c r="G2" s="50"/>
      <c r="H2" s="50"/>
      <c r="I2" s="50"/>
      <c r="J2" s="50"/>
      <c r="K2" s="50"/>
      <c r="L2" s="50"/>
      <c r="M2" s="51"/>
    </row>
    <row r="3" spans="1:13" s="1" customFormat="1" ht="12.75" customHeight="1">
      <c r="A3" s="52" t="s">
        <v>218</v>
      </c>
      <c r="B3" s="36" t="s">
        <v>0</v>
      </c>
      <c r="C3" s="54" t="s">
        <v>220</v>
      </c>
      <c r="D3" s="54" t="s">
        <v>8</v>
      </c>
      <c r="E3" s="38" t="s">
        <v>221</v>
      </c>
      <c r="F3" s="56" t="s">
        <v>5</v>
      </c>
      <c r="G3" s="56" t="s">
        <v>10</v>
      </c>
      <c r="H3" s="56"/>
      <c r="I3" s="56"/>
      <c r="J3" s="56"/>
      <c r="K3" s="57" t="s">
        <v>106</v>
      </c>
      <c r="L3" s="38" t="s">
        <v>3</v>
      </c>
      <c r="M3" s="40" t="s">
        <v>2</v>
      </c>
    </row>
    <row r="4" spans="1:13" s="1" customFormat="1" ht="21" customHeight="1" thickBot="1">
      <c r="A4" s="53"/>
      <c r="B4" s="37"/>
      <c r="C4" s="55"/>
      <c r="D4" s="55"/>
      <c r="E4" s="39"/>
      <c r="F4" s="55"/>
      <c r="G4" s="4">
        <v>1</v>
      </c>
      <c r="H4" s="4">
        <v>2</v>
      </c>
      <c r="I4" s="4">
        <v>3</v>
      </c>
      <c r="J4" s="4" t="s">
        <v>4</v>
      </c>
      <c r="K4" s="58"/>
      <c r="L4" s="39"/>
      <c r="M4" s="41"/>
    </row>
    <row r="5" spans="1:13" ht="16">
      <c r="A5" s="42" t="s">
        <v>95</v>
      </c>
      <c r="B5" s="42"/>
      <c r="C5" s="43"/>
      <c r="D5" s="43"/>
      <c r="E5" s="43"/>
      <c r="F5" s="43"/>
      <c r="G5" s="43"/>
      <c r="H5" s="43"/>
      <c r="I5" s="43"/>
      <c r="J5" s="43"/>
    </row>
    <row r="6" spans="1:13">
      <c r="A6" s="23" t="s">
        <v>79</v>
      </c>
      <c r="B6" s="7" t="s">
        <v>107</v>
      </c>
      <c r="C6" s="7" t="s">
        <v>108</v>
      </c>
      <c r="D6" s="7" t="s">
        <v>109</v>
      </c>
      <c r="E6" s="8" t="s">
        <v>224</v>
      </c>
      <c r="F6" s="7" t="s">
        <v>213</v>
      </c>
      <c r="G6" s="21" t="s">
        <v>110</v>
      </c>
      <c r="H6" s="21" t="s">
        <v>100</v>
      </c>
      <c r="I6" s="21" t="s">
        <v>111</v>
      </c>
      <c r="J6" s="23"/>
      <c r="K6" s="30" t="str">
        <f>"35,0"</f>
        <v>35,0</v>
      </c>
      <c r="L6" s="9" t="str">
        <f>"42,1575"</f>
        <v>42,1575</v>
      </c>
      <c r="M6" s="7" t="s">
        <v>180</v>
      </c>
    </row>
    <row r="8" spans="1:13" ht="16">
      <c r="A8" s="34" t="s">
        <v>12</v>
      </c>
      <c r="B8" s="34"/>
      <c r="C8" s="35"/>
      <c r="D8" s="35"/>
      <c r="E8" s="35"/>
      <c r="F8" s="35"/>
      <c r="G8" s="35"/>
      <c r="H8" s="35"/>
      <c r="I8" s="35"/>
      <c r="J8" s="35"/>
    </row>
    <row r="9" spans="1:13">
      <c r="A9" s="23" t="s">
        <v>79</v>
      </c>
      <c r="B9" s="7" t="s">
        <v>112</v>
      </c>
      <c r="C9" s="7" t="s">
        <v>113</v>
      </c>
      <c r="D9" s="7" t="s">
        <v>114</v>
      </c>
      <c r="E9" s="8" t="s">
        <v>224</v>
      </c>
      <c r="F9" s="7" t="s">
        <v>115</v>
      </c>
      <c r="G9" s="21" t="s">
        <v>93</v>
      </c>
      <c r="H9" s="21" t="s">
        <v>105</v>
      </c>
      <c r="I9" s="22" t="s">
        <v>19</v>
      </c>
      <c r="J9" s="23"/>
      <c r="K9" s="30" t="str">
        <f>"80,0"</f>
        <v>80,0</v>
      </c>
      <c r="L9" s="9" t="str">
        <f>"71,3520"</f>
        <v>71,3520</v>
      </c>
      <c r="M9" s="7" t="s">
        <v>170</v>
      </c>
    </row>
    <row r="11" spans="1:13" ht="16">
      <c r="A11" s="34" t="s">
        <v>81</v>
      </c>
      <c r="B11" s="34"/>
      <c r="C11" s="35"/>
      <c r="D11" s="35"/>
      <c r="E11" s="35"/>
      <c r="F11" s="35"/>
      <c r="G11" s="35"/>
      <c r="H11" s="35"/>
      <c r="I11" s="35"/>
      <c r="J11" s="35"/>
    </row>
    <row r="12" spans="1:13">
      <c r="A12" s="23" t="s">
        <v>79</v>
      </c>
      <c r="B12" s="7" t="s">
        <v>116</v>
      </c>
      <c r="C12" s="7" t="s">
        <v>188</v>
      </c>
      <c r="D12" s="7" t="s">
        <v>117</v>
      </c>
      <c r="E12" s="8" t="s">
        <v>226</v>
      </c>
      <c r="F12" s="7" t="s">
        <v>16</v>
      </c>
      <c r="G12" s="21" t="s">
        <v>23</v>
      </c>
      <c r="H12" s="21" t="s">
        <v>25</v>
      </c>
      <c r="I12" s="22" t="s">
        <v>118</v>
      </c>
      <c r="J12" s="23"/>
      <c r="K12" s="30" t="str">
        <f>"107,5"</f>
        <v>107,5</v>
      </c>
      <c r="L12" s="9" t="str">
        <f>"92,7479"</f>
        <v>92,7479</v>
      </c>
      <c r="M12" s="7"/>
    </row>
    <row r="14" spans="1:13" ht="16">
      <c r="A14" s="34" t="s">
        <v>52</v>
      </c>
      <c r="B14" s="34"/>
      <c r="C14" s="35"/>
      <c r="D14" s="35"/>
      <c r="E14" s="35"/>
      <c r="F14" s="35"/>
      <c r="G14" s="35"/>
      <c r="H14" s="35"/>
      <c r="I14" s="35"/>
      <c r="J14" s="35"/>
    </row>
    <row r="15" spans="1:13">
      <c r="A15" s="23" t="s">
        <v>94</v>
      </c>
      <c r="B15" s="7" t="s">
        <v>119</v>
      </c>
      <c r="C15" s="7" t="s">
        <v>120</v>
      </c>
      <c r="D15" s="7" t="s">
        <v>121</v>
      </c>
      <c r="E15" s="8" t="s">
        <v>222</v>
      </c>
      <c r="F15" s="7" t="s">
        <v>16</v>
      </c>
      <c r="G15" s="22" t="s">
        <v>58</v>
      </c>
      <c r="H15" s="22" t="s">
        <v>58</v>
      </c>
      <c r="I15" s="22" t="s">
        <v>58</v>
      </c>
      <c r="J15" s="23"/>
      <c r="K15" s="30">
        <v>0</v>
      </c>
      <c r="L15" s="9" t="str">
        <f>"0,0000"</f>
        <v>0,0000</v>
      </c>
      <c r="M15" s="7" t="s">
        <v>122</v>
      </c>
    </row>
    <row r="17" spans="1:13" ht="16">
      <c r="A17" s="34" t="s">
        <v>123</v>
      </c>
      <c r="B17" s="34"/>
      <c r="C17" s="35"/>
      <c r="D17" s="35"/>
      <c r="E17" s="35"/>
      <c r="F17" s="35"/>
      <c r="G17" s="35"/>
      <c r="H17" s="35"/>
      <c r="I17" s="35"/>
      <c r="J17" s="35"/>
    </row>
    <row r="18" spans="1:13">
      <c r="A18" s="23" t="s">
        <v>79</v>
      </c>
      <c r="B18" s="7" t="s">
        <v>124</v>
      </c>
      <c r="C18" s="7" t="s">
        <v>125</v>
      </c>
      <c r="D18" s="7" t="s">
        <v>126</v>
      </c>
      <c r="E18" s="8" t="s">
        <v>222</v>
      </c>
      <c r="F18" s="7" t="s">
        <v>16</v>
      </c>
      <c r="G18" s="21" t="s">
        <v>127</v>
      </c>
      <c r="H18" s="22" t="s">
        <v>128</v>
      </c>
      <c r="I18" s="22" t="s">
        <v>128</v>
      </c>
      <c r="J18" s="23"/>
      <c r="K18" s="30" t="str">
        <f>"155,0"</f>
        <v>155,0</v>
      </c>
      <c r="L18" s="9" t="str">
        <f>"94,7980"</f>
        <v>94,7980</v>
      </c>
      <c r="M18" s="7"/>
    </row>
    <row r="20" spans="1:13" ht="16">
      <c r="A20" s="34" t="s">
        <v>61</v>
      </c>
      <c r="B20" s="34"/>
      <c r="C20" s="35"/>
      <c r="D20" s="35"/>
      <c r="E20" s="35"/>
      <c r="F20" s="35"/>
      <c r="G20" s="35"/>
      <c r="H20" s="35"/>
      <c r="I20" s="35"/>
      <c r="J20" s="35"/>
    </row>
    <row r="21" spans="1:13">
      <c r="A21" s="25" t="s">
        <v>79</v>
      </c>
      <c r="B21" s="10" t="s">
        <v>129</v>
      </c>
      <c r="C21" s="10" t="s">
        <v>130</v>
      </c>
      <c r="D21" s="10" t="s">
        <v>131</v>
      </c>
      <c r="E21" s="11" t="s">
        <v>224</v>
      </c>
      <c r="F21" s="10" t="s">
        <v>115</v>
      </c>
      <c r="G21" s="24" t="s">
        <v>23</v>
      </c>
      <c r="H21" s="24" t="s">
        <v>24</v>
      </c>
      <c r="I21" s="26" t="s">
        <v>132</v>
      </c>
      <c r="J21" s="25"/>
      <c r="K21" s="32" t="str">
        <f>"105,0"</f>
        <v>105,0</v>
      </c>
      <c r="L21" s="12" t="str">
        <f>"62,0445"</f>
        <v>62,0445</v>
      </c>
      <c r="M21" s="10" t="s">
        <v>181</v>
      </c>
    </row>
    <row r="22" spans="1:13">
      <c r="A22" s="29" t="s">
        <v>79</v>
      </c>
      <c r="B22" s="13" t="s">
        <v>133</v>
      </c>
      <c r="C22" s="13" t="s">
        <v>134</v>
      </c>
      <c r="D22" s="13" t="s">
        <v>135</v>
      </c>
      <c r="E22" s="14" t="s">
        <v>222</v>
      </c>
      <c r="F22" s="13" t="s">
        <v>212</v>
      </c>
      <c r="G22" s="28" t="s">
        <v>87</v>
      </c>
      <c r="H22" s="28" t="s">
        <v>67</v>
      </c>
      <c r="I22" s="27" t="s">
        <v>44</v>
      </c>
      <c r="J22" s="29"/>
      <c r="K22" s="33" t="str">
        <f>"175,0"</f>
        <v>175,0</v>
      </c>
      <c r="L22" s="15" t="str">
        <f>"103,8275"</f>
        <v>103,8275</v>
      </c>
      <c r="M22" s="13"/>
    </row>
  </sheetData>
  <mergeCells count="17">
    <mergeCell ref="A1:M2"/>
    <mergeCell ref="A3:A4"/>
    <mergeCell ref="C3:C4"/>
    <mergeCell ref="D3:D4"/>
    <mergeCell ref="E3:E4"/>
    <mergeCell ref="F3:F4"/>
    <mergeCell ref="G3:J3"/>
    <mergeCell ref="B3:B4"/>
    <mergeCell ref="K3:K4"/>
    <mergeCell ref="L3:L4"/>
    <mergeCell ref="M3:M4"/>
    <mergeCell ref="A20:J20"/>
    <mergeCell ref="A5:J5"/>
    <mergeCell ref="A8:J8"/>
    <mergeCell ref="A11:J11"/>
    <mergeCell ref="A14:J14"/>
    <mergeCell ref="A17:J1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Лист31"/>
  <dimension ref="A1:M9"/>
  <sheetViews>
    <sheetView workbookViewId="0">
      <selection activeCell="E10" sqref="E10"/>
    </sheetView>
  </sheetViews>
  <sheetFormatPr baseColWidth="10" defaultColWidth="9.1640625" defaultRowHeight="13"/>
  <cols>
    <col min="1" max="1" width="7.5" style="5" bestFit="1" customWidth="1"/>
    <col min="2" max="2" width="20.6640625" style="5" customWidth="1"/>
    <col min="3" max="3" width="26.5" style="5" bestFit="1" customWidth="1"/>
    <col min="4" max="4" width="21.5" style="5" bestFit="1" customWidth="1"/>
    <col min="5" max="5" width="10.5" style="16" bestFit="1" customWidth="1"/>
    <col min="6" max="6" width="30" style="5" bestFit="1" customWidth="1"/>
    <col min="7" max="9" width="5.5" style="20" customWidth="1"/>
    <col min="10" max="10" width="4.83203125" style="20" customWidth="1"/>
    <col min="11" max="11" width="10.5" style="6" bestFit="1" customWidth="1"/>
    <col min="12" max="12" width="7.5" style="6" bestFit="1" customWidth="1"/>
    <col min="13" max="13" width="25.83203125" style="5" customWidth="1"/>
    <col min="14" max="16384" width="9.1640625" style="3"/>
  </cols>
  <sheetData>
    <row r="1" spans="1:13" s="2" customFormat="1" ht="29" customHeight="1">
      <c r="A1" s="44" t="s">
        <v>198</v>
      </c>
      <c r="B1" s="45"/>
      <c r="C1" s="46"/>
      <c r="D1" s="46"/>
      <c r="E1" s="46"/>
      <c r="F1" s="46"/>
      <c r="G1" s="46"/>
      <c r="H1" s="46"/>
      <c r="I1" s="46"/>
      <c r="J1" s="46"/>
      <c r="K1" s="46"/>
      <c r="L1" s="46"/>
      <c r="M1" s="47"/>
    </row>
    <row r="2" spans="1:13" s="2" customFormat="1" ht="62" customHeight="1" thickBot="1">
      <c r="A2" s="48"/>
      <c r="B2" s="49"/>
      <c r="C2" s="50"/>
      <c r="D2" s="50"/>
      <c r="E2" s="50"/>
      <c r="F2" s="50"/>
      <c r="G2" s="50"/>
      <c r="H2" s="50"/>
      <c r="I2" s="50"/>
      <c r="J2" s="50"/>
      <c r="K2" s="50"/>
      <c r="L2" s="50"/>
      <c r="M2" s="51"/>
    </row>
    <row r="3" spans="1:13" s="1" customFormat="1" ht="12.75" customHeight="1">
      <c r="A3" s="52" t="s">
        <v>218</v>
      </c>
      <c r="B3" s="36" t="s">
        <v>0</v>
      </c>
      <c r="C3" s="54" t="s">
        <v>220</v>
      </c>
      <c r="D3" s="54" t="s">
        <v>8</v>
      </c>
      <c r="E3" s="38" t="s">
        <v>221</v>
      </c>
      <c r="F3" s="56" t="s">
        <v>5</v>
      </c>
      <c r="G3" s="56" t="s">
        <v>10</v>
      </c>
      <c r="H3" s="56"/>
      <c r="I3" s="56"/>
      <c r="J3" s="56"/>
      <c r="K3" s="38" t="s">
        <v>106</v>
      </c>
      <c r="L3" s="38" t="s">
        <v>3</v>
      </c>
      <c r="M3" s="40" t="s">
        <v>2</v>
      </c>
    </row>
    <row r="4" spans="1:13" s="1" customFormat="1" ht="21" customHeight="1" thickBot="1">
      <c r="A4" s="53"/>
      <c r="B4" s="37"/>
      <c r="C4" s="55"/>
      <c r="D4" s="55"/>
      <c r="E4" s="39"/>
      <c r="F4" s="55"/>
      <c r="G4" s="4">
        <v>1</v>
      </c>
      <c r="H4" s="4">
        <v>2</v>
      </c>
      <c r="I4" s="4">
        <v>3</v>
      </c>
      <c r="J4" s="4" t="s">
        <v>4</v>
      </c>
      <c r="K4" s="39"/>
      <c r="L4" s="39"/>
      <c r="M4" s="41"/>
    </row>
    <row r="5" spans="1:13" ht="16">
      <c r="A5" s="42" t="s">
        <v>95</v>
      </c>
      <c r="B5" s="42"/>
      <c r="C5" s="43"/>
      <c r="D5" s="43"/>
      <c r="E5" s="43"/>
      <c r="F5" s="43"/>
      <c r="G5" s="43"/>
      <c r="H5" s="43"/>
      <c r="I5" s="43"/>
      <c r="J5" s="43"/>
    </row>
    <row r="6" spans="1:13">
      <c r="A6" s="23" t="s">
        <v>79</v>
      </c>
      <c r="B6" s="7" t="s">
        <v>96</v>
      </c>
      <c r="C6" s="7" t="s">
        <v>97</v>
      </c>
      <c r="D6" s="7" t="s">
        <v>98</v>
      </c>
      <c r="E6" s="8" t="s">
        <v>224</v>
      </c>
      <c r="F6" s="7" t="s">
        <v>213</v>
      </c>
      <c r="G6" s="21" t="s">
        <v>99</v>
      </c>
      <c r="H6" s="21" t="s">
        <v>100</v>
      </c>
      <c r="I6" s="21" t="s">
        <v>101</v>
      </c>
      <c r="J6" s="23"/>
      <c r="K6" s="9" t="str">
        <f>"37,5"</f>
        <v>37,5</v>
      </c>
      <c r="L6" s="9" t="str">
        <f>"50,0775"</f>
        <v>50,0775</v>
      </c>
      <c r="M6" s="7" t="s">
        <v>180</v>
      </c>
    </row>
    <row r="8" spans="1:13" ht="16">
      <c r="A8" s="34" t="s">
        <v>81</v>
      </c>
      <c r="B8" s="34"/>
      <c r="C8" s="35"/>
      <c r="D8" s="35"/>
      <c r="E8" s="35"/>
      <c r="F8" s="35"/>
      <c r="G8" s="35"/>
      <c r="H8" s="35"/>
      <c r="I8" s="35"/>
      <c r="J8" s="35"/>
    </row>
    <row r="9" spans="1:13">
      <c r="A9" s="23" t="s">
        <v>79</v>
      </c>
      <c r="B9" s="7" t="s">
        <v>102</v>
      </c>
      <c r="C9" s="7" t="s">
        <v>103</v>
      </c>
      <c r="D9" s="7" t="s">
        <v>104</v>
      </c>
      <c r="E9" s="8" t="s">
        <v>224</v>
      </c>
      <c r="F9" s="7" t="s">
        <v>16</v>
      </c>
      <c r="G9" s="21" t="s">
        <v>17</v>
      </c>
      <c r="H9" s="21" t="s">
        <v>105</v>
      </c>
      <c r="I9" s="21" t="s">
        <v>19</v>
      </c>
      <c r="J9" s="23"/>
      <c r="K9" s="9" t="str">
        <f>"85,0"</f>
        <v>85,0</v>
      </c>
      <c r="L9" s="9" t="str">
        <f>"68,2975"</f>
        <v>68,2975</v>
      </c>
      <c r="M9" s="7" t="s">
        <v>184</v>
      </c>
    </row>
  </sheetData>
  <mergeCells count="13">
    <mergeCell ref="A1:M2"/>
    <mergeCell ref="A3:A4"/>
    <mergeCell ref="C3:C4"/>
    <mergeCell ref="D3:D4"/>
    <mergeCell ref="E3:E4"/>
    <mergeCell ref="F3:F4"/>
    <mergeCell ref="G3:J3"/>
    <mergeCell ref="A8:J8"/>
    <mergeCell ref="B3:B4"/>
    <mergeCell ref="K3:K4"/>
    <mergeCell ref="L3:L4"/>
    <mergeCell ref="M3:M4"/>
    <mergeCell ref="A5:J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Лист32"/>
  <dimension ref="A1:M6"/>
  <sheetViews>
    <sheetView workbookViewId="0">
      <selection activeCell="E7" sqref="E7"/>
    </sheetView>
  </sheetViews>
  <sheetFormatPr baseColWidth="10" defaultColWidth="9.1640625" defaultRowHeight="13"/>
  <cols>
    <col min="1" max="1" width="7.5" style="5" bestFit="1" customWidth="1"/>
    <col min="2" max="2" width="19" style="5" bestFit="1" customWidth="1"/>
    <col min="3" max="3" width="26.33203125" style="5" bestFit="1" customWidth="1"/>
    <col min="4" max="4" width="21.5" style="5" bestFit="1" customWidth="1"/>
    <col min="5" max="5" width="10.5" style="16" bestFit="1" customWidth="1"/>
    <col min="6" max="6" width="30" style="5" bestFit="1" customWidth="1"/>
    <col min="7" max="9" width="5.5" style="20" customWidth="1"/>
    <col min="10" max="10" width="4.83203125" style="20" customWidth="1"/>
    <col min="11" max="11" width="10.5" style="6" bestFit="1" customWidth="1"/>
    <col min="12" max="12" width="8.5" style="6" bestFit="1" customWidth="1"/>
    <col min="13" max="13" width="15.5" style="5" bestFit="1" customWidth="1"/>
    <col min="14" max="16384" width="9.1640625" style="3"/>
  </cols>
  <sheetData>
    <row r="1" spans="1:13" s="2" customFormat="1" ht="29" customHeight="1">
      <c r="A1" s="44" t="s">
        <v>199</v>
      </c>
      <c r="B1" s="45"/>
      <c r="C1" s="46"/>
      <c r="D1" s="46"/>
      <c r="E1" s="46"/>
      <c r="F1" s="46"/>
      <c r="G1" s="46"/>
      <c r="H1" s="46"/>
      <c r="I1" s="46"/>
      <c r="J1" s="46"/>
      <c r="K1" s="46"/>
      <c r="L1" s="46"/>
      <c r="M1" s="47"/>
    </row>
    <row r="2" spans="1:13" s="2" customFormat="1" ht="62" customHeight="1" thickBot="1">
      <c r="A2" s="48"/>
      <c r="B2" s="49"/>
      <c r="C2" s="50"/>
      <c r="D2" s="50"/>
      <c r="E2" s="50"/>
      <c r="F2" s="50"/>
      <c r="G2" s="50"/>
      <c r="H2" s="50"/>
      <c r="I2" s="50"/>
      <c r="J2" s="50"/>
      <c r="K2" s="50"/>
      <c r="L2" s="50"/>
      <c r="M2" s="51"/>
    </row>
    <row r="3" spans="1:13" s="1" customFormat="1" ht="12.75" customHeight="1">
      <c r="A3" s="52" t="s">
        <v>218</v>
      </c>
      <c r="B3" s="36" t="s">
        <v>0</v>
      </c>
      <c r="C3" s="54" t="s">
        <v>220</v>
      </c>
      <c r="D3" s="54" t="s">
        <v>8</v>
      </c>
      <c r="E3" s="38" t="s">
        <v>221</v>
      </c>
      <c r="F3" s="56" t="s">
        <v>5</v>
      </c>
      <c r="G3" s="56" t="s">
        <v>10</v>
      </c>
      <c r="H3" s="56"/>
      <c r="I3" s="56"/>
      <c r="J3" s="56"/>
      <c r="K3" s="38" t="s">
        <v>106</v>
      </c>
      <c r="L3" s="38" t="s">
        <v>3</v>
      </c>
      <c r="M3" s="40" t="s">
        <v>2</v>
      </c>
    </row>
    <row r="4" spans="1:13" s="1" customFormat="1" ht="21" customHeight="1" thickBot="1">
      <c r="A4" s="53"/>
      <c r="B4" s="37"/>
      <c r="C4" s="55"/>
      <c r="D4" s="55"/>
      <c r="E4" s="39"/>
      <c r="F4" s="55"/>
      <c r="G4" s="4">
        <v>1</v>
      </c>
      <c r="H4" s="4">
        <v>2</v>
      </c>
      <c r="I4" s="4">
        <v>3</v>
      </c>
      <c r="J4" s="4" t="s">
        <v>4</v>
      </c>
      <c r="K4" s="39"/>
      <c r="L4" s="39"/>
      <c r="M4" s="41"/>
    </row>
    <row r="5" spans="1:13" ht="16">
      <c r="A5" s="42" t="s">
        <v>136</v>
      </c>
      <c r="B5" s="42"/>
      <c r="C5" s="43"/>
      <c r="D5" s="43"/>
      <c r="E5" s="43"/>
      <c r="F5" s="43"/>
      <c r="G5" s="43"/>
      <c r="H5" s="43"/>
      <c r="I5" s="43"/>
      <c r="J5" s="43"/>
    </row>
    <row r="6" spans="1:13">
      <c r="A6" s="23" t="s">
        <v>79</v>
      </c>
      <c r="B6" s="7" t="s">
        <v>137</v>
      </c>
      <c r="C6" s="7" t="s">
        <v>138</v>
      </c>
      <c r="D6" s="7" t="s">
        <v>139</v>
      </c>
      <c r="E6" s="8" t="s">
        <v>222</v>
      </c>
      <c r="F6" s="7" t="s">
        <v>16</v>
      </c>
      <c r="G6" s="21" t="s">
        <v>46</v>
      </c>
      <c r="H6" s="21" t="s">
        <v>66</v>
      </c>
      <c r="I6" s="22" t="s">
        <v>69</v>
      </c>
      <c r="J6" s="23"/>
      <c r="K6" s="9" t="str">
        <f>"210,0"</f>
        <v>210,0</v>
      </c>
      <c r="L6" s="9" t="str">
        <f>"119,9100"</f>
        <v>119,9100</v>
      </c>
      <c r="M6" s="7"/>
    </row>
  </sheetData>
  <mergeCells count="12">
    <mergeCell ref="A5:J5"/>
    <mergeCell ref="B3:B4"/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6"/>
  <dimension ref="A1:M17"/>
  <sheetViews>
    <sheetView workbookViewId="0">
      <selection activeCell="E7" sqref="E7"/>
    </sheetView>
  </sheetViews>
  <sheetFormatPr baseColWidth="10" defaultColWidth="9.1640625" defaultRowHeight="13"/>
  <cols>
    <col min="1" max="1" width="7.5" style="5" bestFit="1" customWidth="1"/>
    <col min="2" max="2" width="18.1640625" style="5" bestFit="1" customWidth="1"/>
    <col min="3" max="3" width="26.33203125" style="5" bestFit="1" customWidth="1"/>
    <col min="4" max="4" width="21.5" style="5" bestFit="1" customWidth="1"/>
    <col min="5" max="5" width="10.5" style="16" bestFit="1" customWidth="1"/>
    <col min="6" max="6" width="36.1640625" style="5" customWidth="1"/>
    <col min="7" max="9" width="5.5" style="20" customWidth="1"/>
    <col min="10" max="10" width="4.83203125" style="20" customWidth="1"/>
    <col min="11" max="11" width="10.5" style="6" bestFit="1" customWidth="1"/>
    <col min="12" max="12" width="8.5" style="6" bestFit="1" customWidth="1"/>
    <col min="13" max="13" width="18.33203125" style="5" customWidth="1"/>
    <col min="14" max="16384" width="9.1640625" style="3"/>
  </cols>
  <sheetData>
    <row r="1" spans="1:13" s="2" customFormat="1" ht="29" customHeight="1">
      <c r="A1" s="44" t="s">
        <v>200</v>
      </c>
      <c r="B1" s="45"/>
      <c r="C1" s="46"/>
      <c r="D1" s="46"/>
      <c r="E1" s="46"/>
      <c r="F1" s="46"/>
      <c r="G1" s="46"/>
      <c r="H1" s="46"/>
      <c r="I1" s="46"/>
      <c r="J1" s="46"/>
      <c r="K1" s="46"/>
      <c r="L1" s="46"/>
      <c r="M1" s="47"/>
    </row>
    <row r="2" spans="1:13" s="2" customFormat="1" ht="62" customHeight="1" thickBot="1">
      <c r="A2" s="48"/>
      <c r="B2" s="49"/>
      <c r="C2" s="50"/>
      <c r="D2" s="50"/>
      <c r="E2" s="50"/>
      <c r="F2" s="50"/>
      <c r="G2" s="50"/>
      <c r="H2" s="50"/>
      <c r="I2" s="50"/>
      <c r="J2" s="50"/>
      <c r="K2" s="50"/>
      <c r="L2" s="50"/>
      <c r="M2" s="51"/>
    </row>
    <row r="3" spans="1:13" s="1" customFormat="1" ht="12.75" customHeight="1">
      <c r="A3" s="52" t="s">
        <v>218</v>
      </c>
      <c r="B3" s="36" t="s">
        <v>0</v>
      </c>
      <c r="C3" s="54" t="s">
        <v>220</v>
      </c>
      <c r="D3" s="54" t="s">
        <v>8</v>
      </c>
      <c r="E3" s="38" t="s">
        <v>221</v>
      </c>
      <c r="F3" s="56" t="s">
        <v>5</v>
      </c>
      <c r="G3" s="56" t="s">
        <v>10</v>
      </c>
      <c r="H3" s="56"/>
      <c r="I3" s="56"/>
      <c r="J3" s="56"/>
      <c r="K3" s="38" t="s">
        <v>106</v>
      </c>
      <c r="L3" s="38" t="s">
        <v>3</v>
      </c>
      <c r="M3" s="40" t="s">
        <v>2</v>
      </c>
    </row>
    <row r="4" spans="1:13" s="1" customFormat="1" ht="21" customHeight="1" thickBot="1">
      <c r="A4" s="53"/>
      <c r="B4" s="37"/>
      <c r="C4" s="55"/>
      <c r="D4" s="55"/>
      <c r="E4" s="39"/>
      <c r="F4" s="55"/>
      <c r="G4" s="4">
        <v>1</v>
      </c>
      <c r="H4" s="4">
        <v>2</v>
      </c>
      <c r="I4" s="4">
        <v>3</v>
      </c>
      <c r="J4" s="4" t="s">
        <v>4</v>
      </c>
      <c r="K4" s="39"/>
      <c r="L4" s="39"/>
      <c r="M4" s="41"/>
    </row>
    <row r="5" spans="1:13" ht="16">
      <c r="A5" s="42" t="s">
        <v>61</v>
      </c>
      <c r="B5" s="42"/>
      <c r="C5" s="43"/>
      <c r="D5" s="43"/>
      <c r="E5" s="43"/>
      <c r="F5" s="43"/>
      <c r="G5" s="43"/>
      <c r="H5" s="43"/>
      <c r="I5" s="43"/>
      <c r="J5" s="43"/>
    </row>
    <row r="6" spans="1:13">
      <c r="A6" s="23" t="s">
        <v>79</v>
      </c>
      <c r="B6" s="7" t="s">
        <v>133</v>
      </c>
      <c r="C6" s="7" t="s">
        <v>134</v>
      </c>
      <c r="D6" s="7" t="s">
        <v>135</v>
      </c>
      <c r="E6" s="8" t="s">
        <v>222</v>
      </c>
      <c r="F6" s="7" t="s">
        <v>212</v>
      </c>
      <c r="G6" s="21" t="s">
        <v>86</v>
      </c>
      <c r="H6" s="21" t="s">
        <v>87</v>
      </c>
      <c r="I6" s="21" t="s">
        <v>179</v>
      </c>
      <c r="J6" s="23"/>
      <c r="K6" s="9" t="str">
        <f>"172,5"</f>
        <v>172,5</v>
      </c>
      <c r="L6" s="9" t="str">
        <f>"102,3442"</f>
        <v>102,3442</v>
      </c>
      <c r="M6" s="7"/>
    </row>
    <row r="8" spans="1:13" ht="16">
      <c r="F8" s="17"/>
      <c r="G8" s="5"/>
      <c r="K8" s="20"/>
      <c r="M8" s="6"/>
    </row>
    <row r="9" spans="1:13" ht="16">
      <c r="F9" s="17"/>
      <c r="G9" s="5"/>
      <c r="K9" s="20"/>
      <c r="M9" s="6"/>
    </row>
    <row r="10" spans="1:13" ht="16">
      <c r="F10" s="17"/>
      <c r="G10" s="5"/>
      <c r="K10" s="20"/>
      <c r="M10" s="6"/>
    </row>
    <row r="11" spans="1:13" ht="16">
      <c r="F11" s="17"/>
      <c r="G11" s="5"/>
      <c r="K11" s="20"/>
      <c r="M11" s="6"/>
    </row>
    <row r="12" spans="1:13" ht="16">
      <c r="F12" s="17"/>
      <c r="G12" s="5"/>
      <c r="K12" s="20"/>
      <c r="M12" s="6"/>
    </row>
    <row r="13" spans="1:13" ht="16">
      <c r="F13" s="17"/>
      <c r="G13" s="5"/>
      <c r="K13" s="20"/>
      <c r="M13" s="6"/>
    </row>
    <row r="14" spans="1:13" ht="16">
      <c r="F14" s="17"/>
      <c r="G14" s="5"/>
      <c r="K14" s="20"/>
      <c r="M14" s="6"/>
    </row>
    <row r="15" spans="1:13">
      <c r="G15" s="5"/>
      <c r="K15" s="20"/>
      <c r="M15" s="6"/>
    </row>
    <row r="16" spans="1:13" ht="18">
      <c r="C16" s="18"/>
      <c r="D16" s="18"/>
      <c r="E16" s="5"/>
      <c r="F16" s="16"/>
      <c r="G16" s="5"/>
      <c r="K16" s="20"/>
      <c r="M16" s="6"/>
    </row>
    <row r="17" spans="3:13" ht="16">
      <c r="C17" s="19"/>
      <c r="D17" s="19"/>
      <c r="E17" s="5"/>
      <c r="F17" s="16"/>
      <c r="G17" s="5"/>
      <c r="K17" s="20"/>
      <c r="M17" s="6"/>
    </row>
  </sheetData>
  <mergeCells count="12">
    <mergeCell ref="A5:J5"/>
    <mergeCell ref="B3:B4"/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19</vt:i4>
      </vt:variant>
    </vt:vector>
  </HeadingPairs>
  <TitlesOfParts>
    <vt:vector size="19" baseType="lpstr">
      <vt:lpstr>IPL ПЛ без экипировки ДК</vt:lpstr>
      <vt:lpstr>IPL ПЛ без экипировки</vt:lpstr>
      <vt:lpstr>IPL Двоеборье без экип ДК</vt:lpstr>
      <vt:lpstr>IPL Присед без экипировки ДК</vt:lpstr>
      <vt:lpstr>IPL Присед без экипировки</vt:lpstr>
      <vt:lpstr>IPL Жим без экипировки ДК</vt:lpstr>
      <vt:lpstr>IPL Жим без экипировки</vt:lpstr>
      <vt:lpstr>IPL Жим однослой ДК</vt:lpstr>
      <vt:lpstr>WRPF Военный жим ДК</vt:lpstr>
      <vt:lpstr>WRPF Военный жим</vt:lpstr>
      <vt:lpstr>IPL Тяга без экипировки ДК</vt:lpstr>
      <vt:lpstr>IPL Тяга без экипировки</vt:lpstr>
      <vt:lpstr>СПР Пауэрспорт ДК</vt:lpstr>
      <vt:lpstr>СПР Жим стоя ДК</vt:lpstr>
      <vt:lpstr>СПР Подъем на бицепс ДК</vt:lpstr>
      <vt:lpstr>ФЖД Армейский жим двоеборье ДК</vt:lpstr>
      <vt:lpstr>ФЖД Военный жим двоеборье</vt:lpstr>
      <vt:lpstr>ФЖД Армейский жим макс.ДК</vt:lpstr>
      <vt:lpstr>ФЖД Военный жим максимум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Tomchin</dc:creator>
  <cp:lastModifiedBy>Екатерина Шевелева</cp:lastModifiedBy>
  <cp:lastPrinted>2015-07-16T19:10:53Z</cp:lastPrinted>
  <dcterms:created xsi:type="dcterms:W3CDTF">2002-06-16T13:36:44Z</dcterms:created>
  <dcterms:modified xsi:type="dcterms:W3CDTF">2022-11-15T17:06:20Z</dcterms:modified>
</cp:coreProperties>
</file>