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3E7E8F4A-7B4B-1F4D-8F36-E160700E9DF7}" xr6:coauthVersionLast="45" xr6:coauthVersionMax="45" xr10:uidLastSave="{00000000-0000-0000-0000-000000000000}"/>
  <bookViews>
    <workbookView xWindow="480" yWindow="460" windowWidth="27840" windowHeight="15580" tabRatio="1000" firstSheet="4" activeTab="9" xr2:uid="{00000000-000D-0000-FFFF-FFFF00000000}"/>
  </bookViews>
  <sheets>
    <sheet name="WRPF ПЛ без экипировки ДК" sheetId="10" r:id="rId1"/>
    <sheet name="WRPF ПЛ без экипировки" sheetId="9" r:id="rId2"/>
    <sheet name="WRPF Жим лежа без экип ДК" sheetId="16" r:id="rId3"/>
    <sheet name="WRPF Жим лежа без экип" sheetId="15" r:id="rId4"/>
    <sheet name="WRPF Военный жим ДК" sheetId="20" r:id="rId5"/>
    <sheet name="WRPF Военный жим" sheetId="14" r:id="rId6"/>
    <sheet name="WRPF Тяга без экипировки ДК" sheetId="26" r:id="rId7"/>
    <sheet name="WRPF Тяга без экипировки" sheetId="25" r:id="rId8"/>
    <sheet name="WRPF Подъем на бицепс ДК" sheetId="34" r:id="rId9"/>
    <sheet name="WRPF Подъем на бицепс" sheetId="33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34" l="1"/>
  <c r="K22" i="34"/>
  <c r="L21" i="34"/>
  <c r="L20" i="34"/>
  <c r="K20" i="34"/>
  <c r="L19" i="34"/>
  <c r="K19" i="34"/>
  <c r="L16" i="34"/>
  <c r="K16" i="34"/>
  <c r="L15" i="34"/>
  <c r="K15" i="34"/>
  <c r="L12" i="34"/>
  <c r="K12" i="34"/>
  <c r="L9" i="34"/>
  <c r="K9" i="34"/>
  <c r="L6" i="34"/>
  <c r="K6" i="34"/>
  <c r="L14" i="33"/>
  <c r="K14" i="33"/>
  <c r="L13" i="33"/>
  <c r="K13" i="33"/>
  <c r="L10" i="33"/>
  <c r="K10" i="33"/>
  <c r="L7" i="33"/>
  <c r="K7" i="33"/>
  <c r="L6" i="33"/>
  <c r="K6" i="33"/>
  <c r="L15" i="26"/>
  <c r="L12" i="26"/>
  <c r="K12" i="26"/>
  <c r="L9" i="26"/>
  <c r="K9" i="26"/>
  <c r="L6" i="26"/>
  <c r="K6" i="26"/>
  <c r="L13" i="25"/>
  <c r="K13" i="25"/>
  <c r="L10" i="25"/>
  <c r="K10" i="25"/>
  <c r="L9" i="25"/>
  <c r="K9" i="25"/>
  <c r="L6" i="25"/>
  <c r="K6" i="25"/>
  <c r="L15" i="20"/>
  <c r="K15" i="20"/>
  <c r="L12" i="20"/>
  <c r="K12" i="20"/>
  <c r="L9" i="20"/>
  <c r="K9" i="20"/>
  <c r="L6" i="20"/>
  <c r="K6" i="20"/>
  <c r="L25" i="16"/>
  <c r="K25" i="16"/>
  <c r="L22" i="16"/>
  <c r="K22" i="16"/>
  <c r="L21" i="16"/>
  <c r="K21" i="16"/>
  <c r="L20" i="16"/>
  <c r="K20" i="16"/>
  <c r="L17" i="16"/>
  <c r="K17" i="16"/>
  <c r="L16" i="16"/>
  <c r="K16" i="16"/>
  <c r="L13" i="16"/>
  <c r="K13" i="16"/>
  <c r="L10" i="16"/>
  <c r="K10" i="16"/>
  <c r="L9" i="16"/>
  <c r="K9" i="16"/>
  <c r="L6" i="16"/>
  <c r="K6" i="16"/>
  <c r="L14" i="15"/>
  <c r="K14" i="15"/>
  <c r="L13" i="15"/>
  <c r="K13" i="15"/>
  <c r="L10" i="15"/>
  <c r="L9" i="15"/>
  <c r="K9" i="15"/>
  <c r="L6" i="15"/>
  <c r="K6" i="15"/>
  <c r="L6" i="14"/>
  <c r="K6" i="14"/>
  <c r="T19" i="10"/>
  <c r="S19" i="10"/>
  <c r="T16" i="10"/>
  <c r="S16" i="10"/>
  <c r="T13" i="10"/>
  <c r="S13" i="10"/>
  <c r="T10" i="10"/>
  <c r="S10" i="10"/>
  <c r="T9" i="10"/>
  <c r="S9" i="10"/>
  <c r="T6" i="10"/>
  <c r="S6" i="10"/>
  <c r="T8" i="9"/>
  <c r="S8" i="9"/>
  <c r="T7" i="9"/>
  <c r="S7" i="9"/>
  <c r="T6" i="9"/>
  <c r="S6" i="9"/>
</calcChain>
</file>

<file path=xl/sharedStrings.xml><?xml version="1.0" encoding="utf-8"?>
<sst xmlns="http://schemas.openxmlformats.org/spreadsheetml/2006/main" count="727" uniqueCount="297">
  <si>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</si>
  <si>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</si>
  <si>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</si>
  <si>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</si>
  <si>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</si>
  <si>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</si>
  <si>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</si>
  <si>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</si>
  <si>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</si>
  <si>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</si>
  <si>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</si>
  <si>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100</t>
  </si>
  <si>
    <t>Гордиенко Николай</t>
  </si>
  <si>
    <t>Открытая (13.01.1992)/30</t>
  </si>
  <si>
    <t>98,80</t>
  </si>
  <si>
    <t>200,0</t>
  </si>
  <si>
    <t>210,0</t>
  </si>
  <si>
    <t>212,5</t>
  </si>
  <si>
    <t>130,0</t>
  </si>
  <si>
    <t>140,0</t>
  </si>
  <si>
    <t>147,5</t>
  </si>
  <si>
    <t>250,0</t>
  </si>
  <si>
    <t>270,0</t>
  </si>
  <si>
    <t>280,0</t>
  </si>
  <si>
    <t xml:space="preserve">Поддубный Д. </t>
  </si>
  <si>
    <t>Пинчук Алексей</t>
  </si>
  <si>
    <t>Открытая (14.04.1994)/28</t>
  </si>
  <si>
    <t>97,20</t>
  </si>
  <si>
    <t>190,0</t>
  </si>
  <si>
    <t>205,0</t>
  </si>
  <si>
    <t>220,0</t>
  </si>
  <si>
    <t>245,0</t>
  </si>
  <si>
    <t>260,0</t>
  </si>
  <si>
    <t>Баранский Денис</t>
  </si>
  <si>
    <t>Открытая (07.12.1979)/42</t>
  </si>
  <si>
    <t>95,90</t>
  </si>
  <si>
    <t>180,0</t>
  </si>
  <si>
    <t>150,0</t>
  </si>
  <si>
    <t>160,0</t>
  </si>
  <si>
    <t xml:space="preserve">Бураков А.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</si>
  <si>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</si>
  <si>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</si>
  <si>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</si>
  <si>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</si>
  <si>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</si>
  <si>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100</t>
  </si>
  <si>
    <t>1</t>
  </si>
  <si>
    <t>2</t>
  </si>
  <si>
    <t>3</t>
  </si>
  <si>
    <t>ВЕСОВАЯ КАТЕГОРИЯ   60</t>
  </si>
  <si>
    <t>Буренко Анастасия</t>
  </si>
  <si>
    <t>Открытая (01.09.1993)/29</t>
  </si>
  <si>
    <t>58,70</t>
  </si>
  <si>
    <t>90,0</t>
  </si>
  <si>
    <t>100,0</t>
  </si>
  <si>
    <t>47,5</t>
  </si>
  <si>
    <t>50,0</t>
  </si>
  <si>
    <t>110,0</t>
  </si>
  <si>
    <t>ВЕСОВАЯ КАТЕГОРИЯ   67.5</t>
  </si>
  <si>
    <t>Чернобай Светлана</t>
  </si>
  <si>
    <t>Открытая (08.12.1978)/43</t>
  </si>
  <si>
    <t>67,10</t>
  </si>
  <si>
    <t>115,0</t>
  </si>
  <si>
    <t>122,5</t>
  </si>
  <si>
    <t>127,5</t>
  </si>
  <si>
    <t>65,0</t>
  </si>
  <si>
    <t>70,0</t>
  </si>
  <si>
    <t>145,0</t>
  </si>
  <si>
    <t xml:space="preserve">Катаев Л. </t>
  </si>
  <si>
    <t>Медведева Лидия</t>
  </si>
  <si>
    <t>Открытая (28.02.1988)/34</t>
  </si>
  <si>
    <t>66,90</t>
  </si>
  <si>
    <t>105,0</t>
  </si>
  <si>
    <t>112,5</t>
  </si>
  <si>
    <t>60,0</t>
  </si>
  <si>
    <t>67,5</t>
  </si>
  <si>
    <t xml:space="preserve">Печерская Е. </t>
  </si>
  <si>
    <t>ВЕСОВАЯ КАТЕГОРИЯ   82.5</t>
  </si>
  <si>
    <t>Леушина Марина</t>
  </si>
  <si>
    <t>Открытая (05.02.1983)/39</t>
  </si>
  <si>
    <t>79,70</t>
  </si>
  <si>
    <t>80,0</t>
  </si>
  <si>
    <t>45,0</t>
  </si>
  <si>
    <t>52,5</t>
  </si>
  <si>
    <t>Судак Вадим</t>
  </si>
  <si>
    <t>Открытая (28.08.1999)/23</t>
  </si>
  <si>
    <t>135,0</t>
  </si>
  <si>
    <t>152,5</t>
  </si>
  <si>
    <t>225,0</t>
  </si>
  <si>
    <t>240,0</t>
  </si>
  <si>
    <t xml:space="preserve">Литвиненко П. </t>
  </si>
  <si>
    <t>ВЕСОВАЯ КАТЕГОРИЯ   110</t>
  </si>
  <si>
    <t>Мирошниченко Виктор</t>
  </si>
  <si>
    <t>Открытая (18.09.1986)/36</t>
  </si>
  <si>
    <t>106,90</t>
  </si>
  <si>
    <t>195,0</t>
  </si>
  <si>
    <t>110</t>
  </si>
  <si>
    <t>Результат</t>
  </si>
  <si>
    <t>ВЕСОВАЯ КАТЕГОРИЯ   140</t>
  </si>
  <si>
    <t>Клочков Александр</t>
  </si>
  <si>
    <t>Открытая (12.11.1958)/64</t>
  </si>
  <si>
    <t>126,40</t>
  </si>
  <si>
    <t>120,0</t>
  </si>
  <si>
    <t xml:space="preserve">Загоев Г. </t>
  </si>
  <si>
    <t xml:space="preserve">Результат </t>
  </si>
  <si>
    <t>ВЕСОВАЯ КАТЕГОРИЯ   90</t>
  </si>
  <si>
    <t>Рыбалко Владимир</t>
  </si>
  <si>
    <t>Открытая (04.05.1987)/35</t>
  </si>
  <si>
    <t>89,20</t>
  </si>
  <si>
    <t>175,0</t>
  </si>
  <si>
    <t>185,0</t>
  </si>
  <si>
    <t>Открытая (26.01.1995)/27</t>
  </si>
  <si>
    <t>96,00</t>
  </si>
  <si>
    <t>ВЕСОВАЯ КАТЕГОРИЯ   125</t>
  </si>
  <si>
    <t>Буряченко Андрей</t>
  </si>
  <si>
    <t>Открытая (30.12.1976)/45</t>
  </si>
  <si>
    <t>123,50</t>
  </si>
  <si>
    <t>202,5</t>
  </si>
  <si>
    <t>215,0</t>
  </si>
  <si>
    <t>222,5</t>
  </si>
  <si>
    <t>Покиньчереда Виталий</t>
  </si>
  <si>
    <t>122,10</t>
  </si>
  <si>
    <t>Мастера 40-49 (26.10.1976)/46</t>
  </si>
  <si>
    <t>-</t>
  </si>
  <si>
    <t>Калустова Алена</t>
  </si>
  <si>
    <t>Юниорки (01.09.2000)/22</t>
  </si>
  <si>
    <t>81,20</t>
  </si>
  <si>
    <t>55,0</t>
  </si>
  <si>
    <t>62,5</t>
  </si>
  <si>
    <t>ВЕСОВАЯ КАТЕГОРИЯ   75</t>
  </si>
  <si>
    <t>Шкетин Артем</t>
  </si>
  <si>
    <t>Открытая (11.01.1991)/31</t>
  </si>
  <si>
    <t>74,30</t>
  </si>
  <si>
    <t>155,0</t>
  </si>
  <si>
    <t>Чикалов Даниил</t>
  </si>
  <si>
    <t>Открытая (18.04.2006)/16</t>
  </si>
  <si>
    <t>72,30</t>
  </si>
  <si>
    <t>75,0</t>
  </si>
  <si>
    <t>85,0</t>
  </si>
  <si>
    <t>Голованов Никита</t>
  </si>
  <si>
    <t>Юноши 14-16 (29.03.2007)/15</t>
  </si>
  <si>
    <t>80,40</t>
  </si>
  <si>
    <t>77,5</t>
  </si>
  <si>
    <t>82,5</t>
  </si>
  <si>
    <t>Хухрин Дмитрий</t>
  </si>
  <si>
    <t>Открытая (30.11.1988)/33</t>
  </si>
  <si>
    <t>84,30</t>
  </si>
  <si>
    <t>137,5</t>
  </si>
  <si>
    <t>142,5</t>
  </si>
  <si>
    <t>Журов Данила</t>
  </si>
  <si>
    <t>Открытая (17.08.1992)/30</t>
  </si>
  <si>
    <t>88,90</t>
  </si>
  <si>
    <t>132,5</t>
  </si>
  <si>
    <t>Белаш Дмитрий</t>
  </si>
  <si>
    <t>Открытая (18.06.1990)/32</t>
  </si>
  <si>
    <t>99,30</t>
  </si>
  <si>
    <t>170,0</t>
  </si>
  <si>
    <t xml:space="preserve">Пономарёва В. </t>
  </si>
  <si>
    <t>Митрович Томислав</t>
  </si>
  <si>
    <t>Открытая (16.04.1988)/34</t>
  </si>
  <si>
    <t>98,60</t>
  </si>
  <si>
    <t>Забродин Денис</t>
  </si>
  <si>
    <t>Мастера 40-49 (24.06.1981)/41</t>
  </si>
  <si>
    <t>97,70</t>
  </si>
  <si>
    <t>Лещеок Дмитрий</t>
  </si>
  <si>
    <t>Открытая (12.11.1986)/36</t>
  </si>
  <si>
    <t>101,50</t>
  </si>
  <si>
    <t>165,0</t>
  </si>
  <si>
    <t>167,5</t>
  </si>
  <si>
    <t xml:space="preserve">Белаш Д. </t>
  </si>
  <si>
    <t>75</t>
  </si>
  <si>
    <t>ВЕСОВАЯ КАТЕГОРИЯ   56</t>
  </si>
  <si>
    <t>Дейнеко Светлана</t>
  </si>
  <si>
    <t>Открытая (25.05.1986)/36</t>
  </si>
  <si>
    <t>54,20</t>
  </si>
  <si>
    <t>57,5</t>
  </si>
  <si>
    <t>Бунеску Константин</t>
  </si>
  <si>
    <t>Открытая (25.07.1988)/34</t>
  </si>
  <si>
    <t>74,70</t>
  </si>
  <si>
    <t>125,0</t>
  </si>
  <si>
    <t xml:space="preserve">Дмитрий Б. </t>
  </si>
  <si>
    <t>Алексеев Илья</t>
  </si>
  <si>
    <t>Открытая (30.11.1983)/38</t>
  </si>
  <si>
    <t>82,80</t>
  </si>
  <si>
    <t>Межевикин Виктор</t>
  </si>
  <si>
    <t>Открытая (03.03.1994)/28</t>
  </si>
  <si>
    <t>90,00</t>
  </si>
  <si>
    <t>320,0</t>
  </si>
  <si>
    <t>340,0</t>
  </si>
  <si>
    <t>350,0</t>
  </si>
  <si>
    <t>Ренькас Владислав</t>
  </si>
  <si>
    <t>Открытая (30.05.1992)/30</t>
  </si>
  <si>
    <t>93,30</t>
  </si>
  <si>
    <t>255,0</t>
  </si>
  <si>
    <t>275,0</t>
  </si>
  <si>
    <t>Ступин Сергей</t>
  </si>
  <si>
    <t>Открытая (11.01.1983)/39</t>
  </si>
  <si>
    <t>102,00</t>
  </si>
  <si>
    <t>330,0</t>
  </si>
  <si>
    <t>360,0</t>
  </si>
  <si>
    <t>Карасёв Артём</t>
  </si>
  <si>
    <t>Открытая (27.12.1994)/27</t>
  </si>
  <si>
    <t>67,30</t>
  </si>
  <si>
    <t>Присакарь Виталий</t>
  </si>
  <si>
    <t>Открытая (12.11.1994)/28</t>
  </si>
  <si>
    <t>68,40</t>
  </si>
  <si>
    <t xml:space="preserve">Ильин М. </t>
  </si>
  <si>
    <t>Нечистенко Дмитрий</t>
  </si>
  <si>
    <t>Открытая (28.01.1978)/44</t>
  </si>
  <si>
    <t>81,80</t>
  </si>
  <si>
    <t>Иванченко Алексей</t>
  </si>
  <si>
    <t>Юниоры (24.09.1999)/23</t>
  </si>
  <si>
    <t>108,80</t>
  </si>
  <si>
    <t>256,0</t>
  </si>
  <si>
    <t>Тихомиров Николай</t>
  </si>
  <si>
    <t>Открытая (24.12.1956)/65</t>
  </si>
  <si>
    <t>59,40</t>
  </si>
  <si>
    <t>40,0</t>
  </si>
  <si>
    <t>Мастера 60+ (24.12.1956)/65</t>
  </si>
  <si>
    <t>Турчин Владимир</t>
  </si>
  <si>
    <t>Открытая (27.08.1976)/46</t>
  </si>
  <si>
    <t>86,90</t>
  </si>
  <si>
    <t>Леоненко Василий</t>
  </si>
  <si>
    <t>94,25</t>
  </si>
  <si>
    <t xml:space="preserve">Похватько Р. </t>
  </si>
  <si>
    <t>Ручка Андрей</t>
  </si>
  <si>
    <t>55,30</t>
  </si>
  <si>
    <t>32,5</t>
  </si>
  <si>
    <t>35,0</t>
  </si>
  <si>
    <t>37,5</t>
  </si>
  <si>
    <t>38,5</t>
  </si>
  <si>
    <t>67,50</t>
  </si>
  <si>
    <t>41,0</t>
  </si>
  <si>
    <t>Мазур Никита</t>
  </si>
  <si>
    <t>Открытая (20.01.2005)/17</t>
  </si>
  <si>
    <t>73,70</t>
  </si>
  <si>
    <t>72,25</t>
  </si>
  <si>
    <t>Карсаков Дмитрий</t>
  </si>
  <si>
    <t>Открытая (02.10.1990)/32</t>
  </si>
  <si>
    <t>97,90</t>
  </si>
  <si>
    <t>81,0</t>
  </si>
  <si>
    <t>82,0</t>
  </si>
  <si>
    <t>83,0</t>
  </si>
  <si>
    <t>Открытая (06.04.1967)/55</t>
  </si>
  <si>
    <t>Ануфриев Дмитрий</t>
  </si>
  <si>
    <t>Открытая (02.01.1985)/37</t>
  </si>
  <si>
    <t>72,5</t>
  </si>
  <si>
    <t>81,5</t>
  </si>
  <si>
    <t>94,20</t>
  </si>
  <si>
    <t>Весовая категория</t>
  </si>
  <si>
    <t xml:space="preserve">Симферополь/Республика Крым </t>
  </si>
  <si>
    <t xml:space="preserve">Керчь/Республика Крым </t>
  </si>
  <si>
    <t xml:space="preserve">Ялта/Республика Крым </t>
  </si>
  <si>
    <t xml:space="preserve">Алушта/Республика Крым </t>
  </si>
  <si>
    <t>Всероссийский мастерский турнир «Могущество Атлантов VI»
WRPF Пауэрлифтинг без экипировки ДК
Симферополь/Республика Крым, 20 ноября 2022 года</t>
  </si>
  <si>
    <t>Всероссийский мастерский турнир «Могущество Атлантов VI»
WRPF Пауэрлифтинг без экипировки
Симферополь/Республика Крым, 20 ноября 2022 года</t>
  </si>
  <si>
    <t>Всероссийский мастерский турнир «Могущество Атлантов VI»
WRPF Жим лежа без экипировки ДК
Симферополь/Республика Крым, 20 ноября 2022 года</t>
  </si>
  <si>
    <t>Всероссийский мастерский турнир «Могущество Атлантов VI»
WRPF Жим лежа без экипировки
Симферополь/Республика Крым, 20 ноября 2022 года</t>
  </si>
  <si>
    <t>Всероссийский мастерский турнир «Могущество Атлантов VI»
WRPF Военный жим лежа с ДК
Симферополь/Республика Крым, 20 ноября 2022 года</t>
  </si>
  <si>
    <t>Всероссийский мастерский турнир «Могущество Атлантов VI»
WRPF Военный жим лежа
Симферополь/Республика Крым, 20 ноября 2022 года</t>
  </si>
  <si>
    <t>Всероссийский мастерский турнир «Могущество Атлантов VI»
WRPF Становая тяга без экипировки ДК
Симферополь/Республика Крым, 20 ноября 2022 года</t>
  </si>
  <si>
    <t>Всероссийский мастерский турнир «Могущество Атлантов VI»
WRPF Становая тяга без экипировки
Симферополь/Республика Крым, 20 ноября 2022 года</t>
  </si>
  <si>
    <t>Саки/Республика Крым</t>
  </si>
  <si>
    <t>Симферополь/Республика Крым</t>
  </si>
  <si>
    <t>Севастополь/Республика Крым</t>
  </si>
  <si>
    <t>Джанкой/Республика Крым</t>
  </si>
  <si>
    <t>Ялта/Республика Крым</t>
  </si>
  <si>
    <t>Буденновск/Ставропольский край</t>
  </si>
  <si>
    <t>Улан-Батор/Монголия</t>
  </si>
  <si>
    <t xml:space="preserve">Быков П. </t>
  </si>
  <si>
    <t xml:space="preserve">Григорян Э. </t>
  </si>
  <si>
    <t>Мамедов Руслан</t>
  </si>
  <si>
    <t>Севастополь</t>
  </si>
  <si>
    <t xml:space="preserve">Абдуллин М. </t>
  </si>
  <si>
    <t xml:space="preserve">Сороколетов Е. </t>
  </si>
  <si>
    <t>Гурзуф/Республика Крым</t>
  </si>
  <si>
    <t xml:space="preserve">Лаго А. </t>
  </si>
  <si>
    <t xml:space="preserve">Ручка С. </t>
  </si>
  <si>
    <t xml:space="preserve">Ивненко Н. </t>
  </si>
  <si>
    <t xml:space="preserve">Советский/Республика Крым </t>
  </si>
  <si>
    <t>Юноши 13-19 (13.12.2008)/13</t>
  </si>
  <si>
    <t>Мастера 50-59 (24.12.1956)/65</t>
  </si>
  <si>
    <t>Мастера 50-59 (06.04.1967)/55</t>
  </si>
  <si>
    <t>Всероссийский мастерский турнир «Могущество Атлантов VI»
WRPF Строгий подъем штанги на бицепс ДК
Симферополь/Республика Крым, 20 ноября 2022 года</t>
  </si>
  <si>
    <t>Всероссийский мастерский турнир «Могущество Атлантов VI»
WRPF Строгий подъем штанги на бицепс
Симферополь/Республика Крым, 20 ноября 2022 года</t>
  </si>
  <si>
    <t>Новофедоровка/Республика Крым</t>
  </si>
  <si>
    <t>Жим</t>
  </si>
  <si>
    <t>№</t>
  </si>
  <si>
    <t xml:space="preserve">
Дата рождения/Возраст</t>
  </si>
  <si>
    <t>Возрастная группа</t>
  </si>
  <si>
    <t>O</t>
  </si>
  <si>
    <t>J</t>
  </si>
  <si>
    <t>T1</t>
  </si>
  <si>
    <t>M1</t>
  </si>
  <si>
    <t>T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</si>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</sst>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U19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4.5" style="5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23" style="5" customWidth="1"/>
    <col min="22" max="16384" width="9.1640625" style="3"/>
  </cols>
  <sheetData>
    <row r="1" spans="1:21" s="2" customFormat="1" ht="29" customHeight="1">
      <c r="A1" s="60" t="s">
        <v>254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54" t="s">
        <v>1</v>
      </c>
      <c r="T3" s="54" t="s">
        <v>3</v>
      </c>
      <c r="U3" s="56" t="s">
        <v>2</v>
      </c>
    </row>
    <row r="4" spans="1:21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5"/>
      <c r="U4" s="57"/>
    </row>
    <row r="5" spans="1:21" ht="16">
      <c r="A5" s="58" t="s">
        <v>49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>
      <c r="A6" s="40" t="s">
        <v>46</v>
      </c>
      <c r="B6" s="23" t="s">
        <v>50</v>
      </c>
      <c r="C6" s="23" t="s">
        <v>51</v>
      </c>
      <c r="D6" s="23" t="s">
        <v>52</v>
      </c>
      <c r="E6" s="24" t="s">
        <v>290</v>
      </c>
      <c r="F6" s="23" t="s">
        <v>250</v>
      </c>
      <c r="G6" s="38" t="s">
        <v>53</v>
      </c>
      <c r="H6" s="39" t="s">
        <v>54</v>
      </c>
      <c r="I6" s="39" t="s">
        <v>54</v>
      </c>
      <c r="J6" s="40"/>
      <c r="K6" s="38" t="s">
        <v>55</v>
      </c>
      <c r="L6" s="39" t="s">
        <v>56</v>
      </c>
      <c r="M6" s="39" t="s">
        <v>56</v>
      </c>
      <c r="N6" s="40"/>
      <c r="O6" s="38" t="s">
        <v>54</v>
      </c>
      <c r="P6" s="39" t="s">
        <v>57</v>
      </c>
      <c r="Q6" s="39" t="s">
        <v>57</v>
      </c>
      <c r="R6" s="40"/>
      <c r="S6" s="37" t="str">
        <f>"237,5"</f>
        <v>237,5</v>
      </c>
      <c r="T6" s="37" t="str">
        <f>"269,3250"</f>
        <v>269,3250</v>
      </c>
      <c r="U6" s="23" t="s">
        <v>24</v>
      </c>
    </row>
    <row r="8" spans="1:21" ht="16">
      <c r="A8" s="73" t="s">
        <v>58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21">
      <c r="A9" s="31" t="s">
        <v>46</v>
      </c>
      <c r="B9" s="11" t="s">
        <v>59</v>
      </c>
      <c r="C9" s="11" t="s">
        <v>60</v>
      </c>
      <c r="D9" s="11" t="s">
        <v>61</v>
      </c>
      <c r="E9" s="12" t="s">
        <v>290</v>
      </c>
      <c r="F9" s="11" t="s">
        <v>250</v>
      </c>
      <c r="G9" s="29" t="s">
        <v>62</v>
      </c>
      <c r="H9" s="29" t="s">
        <v>63</v>
      </c>
      <c r="I9" s="29" t="s">
        <v>64</v>
      </c>
      <c r="J9" s="31"/>
      <c r="K9" s="29" t="s">
        <v>65</v>
      </c>
      <c r="L9" s="30" t="s">
        <v>66</v>
      </c>
      <c r="M9" s="30" t="s">
        <v>66</v>
      </c>
      <c r="N9" s="31"/>
      <c r="O9" s="29" t="s">
        <v>18</v>
      </c>
      <c r="P9" s="29" t="s">
        <v>19</v>
      </c>
      <c r="Q9" s="29" t="s">
        <v>67</v>
      </c>
      <c r="R9" s="31"/>
      <c r="S9" s="13" t="str">
        <f>"337,5"</f>
        <v>337,5</v>
      </c>
      <c r="T9" s="13" t="str">
        <f>"345,9375"</f>
        <v>345,9375</v>
      </c>
      <c r="U9" s="11" t="s">
        <v>68</v>
      </c>
    </row>
    <row r="10" spans="1:21">
      <c r="A10" s="35" t="s">
        <v>47</v>
      </c>
      <c r="B10" s="17" t="s">
        <v>69</v>
      </c>
      <c r="C10" s="17" t="s">
        <v>70</v>
      </c>
      <c r="D10" s="17" t="s">
        <v>71</v>
      </c>
      <c r="E10" s="18" t="s">
        <v>290</v>
      </c>
      <c r="F10" s="17" t="s">
        <v>251</v>
      </c>
      <c r="G10" s="34" t="s">
        <v>72</v>
      </c>
      <c r="H10" s="34" t="s">
        <v>57</v>
      </c>
      <c r="I10" s="34" t="s">
        <v>73</v>
      </c>
      <c r="J10" s="35"/>
      <c r="K10" s="34" t="s">
        <v>74</v>
      </c>
      <c r="L10" s="34" t="s">
        <v>65</v>
      </c>
      <c r="M10" s="36" t="s">
        <v>75</v>
      </c>
      <c r="N10" s="35"/>
      <c r="O10" s="34" t="s">
        <v>18</v>
      </c>
      <c r="P10" s="34" t="s">
        <v>19</v>
      </c>
      <c r="Q10" s="36" t="s">
        <v>20</v>
      </c>
      <c r="R10" s="35"/>
      <c r="S10" s="19" t="str">
        <f>"317,5"</f>
        <v>317,5</v>
      </c>
      <c r="T10" s="19" t="str">
        <f>"326,1360"</f>
        <v>326,1360</v>
      </c>
      <c r="U10" s="17" t="s">
        <v>76</v>
      </c>
    </row>
    <row r="12" spans="1:21" ht="16">
      <c r="A12" s="73" t="s">
        <v>77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1:21">
      <c r="A13" s="40" t="s">
        <v>46</v>
      </c>
      <c r="B13" s="23" t="s">
        <v>78</v>
      </c>
      <c r="C13" s="23" t="s">
        <v>79</v>
      </c>
      <c r="D13" s="23" t="s">
        <v>80</v>
      </c>
      <c r="E13" s="24" t="s">
        <v>290</v>
      </c>
      <c r="F13" s="23" t="s">
        <v>250</v>
      </c>
      <c r="G13" s="38" t="s">
        <v>81</v>
      </c>
      <c r="H13" s="38" t="s">
        <v>53</v>
      </c>
      <c r="I13" s="38" t="s">
        <v>54</v>
      </c>
      <c r="J13" s="40"/>
      <c r="K13" s="39" t="s">
        <v>82</v>
      </c>
      <c r="L13" s="38" t="s">
        <v>56</v>
      </c>
      <c r="M13" s="38" t="s">
        <v>83</v>
      </c>
      <c r="N13" s="40"/>
      <c r="O13" s="38" t="s">
        <v>18</v>
      </c>
      <c r="P13" s="38" t="s">
        <v>19</v>
      </c>
      <c r="Q13" s="39" t="s">
        <v>37</v>
      </c>
      <c r="R13" s="40"/>
      <c r="S13" s="37" t="str">
        <f>"292,5"</f>
        <v>292,5</v>
      </c>
      <c r="T13" s="37" t="str">
        <f>"268,1932"</f>
        <v>268,1932</v>
      </c>
      <c r="U13" s="23" t="s">
        <v>68</v>
      </c>
    </row>
    <row r="15" spans="1:21" ht="16">
      <c r="A15" s="73" t="s">
        <v>77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1:21">
      <c r="A16" s="40" t="s">
        <v>46</v>
      </c>
      <c r="B16" s="23" t="s">
        <v>84</v>
      </c>
      <c r="C16" s="23" t="s">
        <v>85</v>
      </c>
      <c r="D16" s="23" t="s">
        <v>80</v>
      </c>
      <c r="E16" s="24" t="s">
        <v>290</v>
      </c>
      <c r="F16" s="23" t="s">
        <v>250</v>
      </c>
      <c r="G16" s="38" t="s">
        <v>28</v>
      </c>
      <c r="H16" s="38" t="s">
        <v>15</v>
      </c>
      <c r="I16" s="38" t="s">
        <v>16</v>
      </c>
      <c r="J16" s="40"/>
      <c r="K16" s="38" t="s">
        <v>86</v>
      </c>
      <c r="L16" s="38" t="s">
        <v>67</v>
      </c>
      <c r="M16" s="39" t="s">
        <v>87</v>
      </c>
      <c r="N16" s="40"/>
      <c r="O16" s="38" t="s">
        <v>88</v>
      </c>
      <c r="P16" s="38" t="s">
        <v>89</v>
      </c>
      <c r="Q16" s="38" t="s">
        <v>21</v>
      </c>
      <c r="R16" s="40"/>
      <c r="S16" s="37" t="str">
        <f>"605,0"</f>
        <v>605,0</v>
      </c>
      <c r="T16" s="37" t="str">
        <f>"414,0015"</f>
        <v>414,0015</v>
      </c>
      <c r="U16" s="23" t="s">
        <v>90</v>
      </c>
    </row>
    <row r="18" spans="1:21" ht="16">
      <c r="A18" s="73" t="s">
        <v>91</v>
      </c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1:21">
      <c r="A19" s="40" t="s">
        <v>46</v>
      </c>
      <c r="B19" s="23" t="s">
        <v>92</v>
      </c>
      <c r="C19" s="23" t="s">
        <v>93</v>
      </c>
      <c r="D19" s="23" t="s">
        <v>94</v>
      </c>
      <c r="E19" s="24" t="s">
        <v>290</v>
      </c>
      <c r="F19" s="23" t="s">
        <v>250</v>
      </c>
      <c r="G19" s="38" t="s">
        <v>36</v>
      </c>
      <c r="H19" s="38" t="s">
        <v>28</v>
      </c>
      <c r="I19" s="38" t="s">
        <v>95</v>
      </c>
      <c r="J19" s="40"/>
      <c r="K19" s="38" t="s">
        <v>72</v>
      </c>
      <c r="L19" s="38" t="s">
        <v>73</v>
      </c>
      <c r="M19" s="39" t="s">
        <v>62</v>
      </c>
      <c r="N19" s="40"/>
      <c r="O19" s="38" t="s">
        <v>36</v>
      </c>
      <c r="P19" s="38" t="s">
        <v>28</v>
      </c>
      <c r="Q19" s="38" t="s">
        <v>15</v>
      </c>
      <c r="R19" s="40"/>
      <c r="S19" s="37" t="str">
        <f>"507,5"</f>
        <v>507,5</v>
      </c>
      <c r="T19" s="37" t="str">
        <f>"301,4043"</f>
        <v>301,4043</v>
      </c>
      <c r="U19" s="23" t="s">
        <v>68</v>
      </c>
    </row>
  </sheetData>
  <mergeCells count="18">
    <mergeCell ref="A8:R8"/>
    <mergeCell ref="A12:R12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14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7.6640625" style="7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60" t="s">
        <v>284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286</v>
      </c>
      <c r="H3" s="72"/>
      <c r="I3" s="72"/>
      <c r="J3" s="72"/>
      <c r="K3" s="54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49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31" t="s">
        <v>46</v>
      </c>
      <c r="B6" s="11" t="s">
        <v>214</v>
      </c>
      <c r="C6" s="11" t="s">
        <v>215</v>
      </c>
      <c r="D6" s="11" t="s">
        <v>216</v>
      </c>
      <c r="E6" s="12" t="s">
        <v>290</v>
      </c>
      <c r="F6" s="46" t="s">
        <v>263</v>
      </c>
      <c r="G6" s="50" t="s">
        <v>217</v>
      </c>
      <c r="H6" s="29" t="s">
        <v>82</v>
      </c>
      <c r="I6" s="51" t="s">
        <v>56</v>
      </c>
      <c r="J6" s="48"/>
      <c r="K6" s="13" t="str">
        <f>"45,0"</f>
        <v>45,0</v>
      </c>
      <c r="L6" s="13" t="str">
        <f>"37,8473"</f>
        <v>37,8473</v>
      </c>
      <c r="M6" s="11"/>
    </row>
    <row r="7" spans="1:13">
      <c r="A7" s="35" t="s">
        <v>46</v>
      </c>
      <c r="B7" s="17" t="s">
        <v>214</v>
      </c>
      <c r="C7" s="17" t="s">
        <v>218</v>
      </c>
      <c r="D7" s="17" t="s">
        <v>216</v>
      </c>
      <c r="E7" s="18" t="s">
        <v>296</v>
      </c>
      <c r="F7" s="47" t="s">
        <v>263</v>
      </c>
      <c r="G7" s="52" t="s">
        <v>217</v>
      </c>
      <c r="H7" s="34" t="s">
        <v>82</v>
      </c>
      <c r="I7" s="53" t="s">
        <v>56</v>
      </c>
      <c r="J7" s="49"/>
      <c r="K7" s="19" t="str">
        <f>"40,0"</f>
        <v>40,0</v>
      </c>
      <c r="L7" s="19" t="str">
        <f>"49,7902"</f>
        <v>49,7902</v>
      </c>
      <c r="M7" s="17"/>
    </row>
    <row r="9" spans="1:13" ht="16">
      <c r="A9" s="73" t="s">
        <v>105</v>
      </c>
      <c r="B9" s="73"/>
      <c r="C9" s="74"/>
      <c r="D9" s="74"/>
      <c r="E9" s="74"/>
      <c r="F9" s="74"/>
      <c r="G9" s="74"/>
      <c r="H9" s="74"/>
      <c r="I9" s="74"/>
      <c r="J9" s="74"/>
    </row>
    <row r="10" spans="1:13">
      <c r="A10" s="40" t="s">
        <v>46</v>
      </c>
      <c r="B10" s="23" t="s">
        <v>219</v>
      </c>
      <c r="C10" s="23" t="s">
        <v>220</v>
      </c>
      <c r="D10" s="23" t="s">
        <v>221</v>
      </c>
      <c r="E10" s="24" t="s">
        <v>290</v>
      </c>
      <c r="F10" s="23" t="s">
        <v>285</v>
      </c>
      <c r="G10" s="38" t="s">
        <v>127</v>
      </c>
      <c r="H10" s="38" t="s">
        <v>74</v>
      </c>
      <c r="I10" s="38" t="s">
        <v>65</v>
      </c>
      <c r="J10" s="40"/>
      <c r="K10" s="37" t="str">
        <f>"65,0"</f>
        <v>65,0</v>
      </c>
      <c r="L10" s="37" t="str">
        <f>"40,5762"</f>
        <v>40,5762</v>
      </c>
      <c r="M10" s="23"/>
    </row>
    <row r="12" spans="1:13" ht="16">
      <c r="A12" s="73" t="s">
        <v>11</v>
      </c>
      <c r="B12" s="73"/>
      <c r="C12" s="74"/>
      <c r="D12" s="74"/>
      <c r="E12" s="74"/>
      <c r="F12" s="74"/>
      <c r="G12" s="74"/>
      <c r="H12" s="74"/>
      <c r="I12" s="74"/>
      <c r="J12" s="74"/>
    </row>
    <row r="13" spans="1:13">
      <c r="A13" s="31" t="s">
        <v>46</v>
      </c>
      <c r="B13" s="11" t="s">
        <v>25</v>
      </c>
      <c r="C13" s="11" t="s">
        <v>26</v>
      </c>
      <c r="D13" s="11" t="s">
        <v>27</v>
      </c>
      <c r="E13" s="12" t="s">
        <v>290</v>
      </c>
      <c r="F13" s="11" t="s">
        <v>262</v>
      </c>
      <c r="G13" s="29" t="s">
        <v>66</v>
      </c>
      <c r="H13" s="29" t="s">
        <v>137</v>
      </c>
      <c r="I13" s="30" t="s">
        <v>81</v>
      </c>
      <c r="J13" s="31"/>
      <c r="K13" s="13" t="str">
        <f>"75,0"</f>
        <v>75,0</v>
      </c>
      <c r="L13" s="13" t="str">
        <f>"44,1412"</f>
        <v>44,1412</v>
      </c>
      <c r="M13" s="11" t="s">
        <v>24</v>
      </c>
    </row>
    <row r="14" spans="1:13">
      <c r="A14" s="35" t="s">
        <v>46</v>
      </c>
      <c r="B14" s="17" t="s">
        <v>222</v>
      </c>
      <c r="C14" s="17" t="s">
        <v>282</v>
      </c>
      <c r="D14" s="17" t="s">
        <v>223</v>
      </c>
      <c r="E14" s="18" t="s">
        <v>295</v>
      </c>
      <c r="F14" s="17" t="s">
        <v>253</v>
      </c>
      <c r="G14" s="34" t="s">
        <v>127</v>
      </c>
      <c r="H14" s="36" t="s">
        <v>128</v>
      </c>
      <c r="I14" s="36" t="s">
        <v>128</v>
      </c>
      <c r="J14" s="35"/>
      <c r="K14" s="19" t="str">
        <f>"55,0"</f>
        <v>55,0</v>
      </c>
      <c r="L14" s="19" t="str">
        <f>"40,2397"</f>
        <v>40,2397</v>
      </c>
      <c r="M14" s="17" t="s">
        <v>224</v>
      </c>
    </row>
  </sheetData>
  <mergeCells count="14">
    <mergeCell ref="A9:J9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8"/>
  <sheetViews>
    <sheetView workbookViewId="0">
      <selection activeCell="E9" sqref="E9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7.33203125" style="5" bestFit="1" customWidth="1"/>
    <col min="7" max="9" width="5.5" style="10" customWidth="1"/>
    <col min="10" max="10" width="4.83203125" style="10" customWidth="1"/>
    <col min="11" max="13" width="5.5" style="10" customWidth="1"/>
    <col min="14" max="14" width="4.83203125" style="10" customWidth="1"/>
    <col min="15" max="17" width="5.5" style="10" customWidth="1"/>
    <col min="18" max="18" width="4.83203125" style="10" customWidth="1"/>
    <col min="19" max="19" width="7.83203125" style="7" bestFit="1" customWidth="1"/>
    <col min="20" max="20" width="8.5" style="7" bestFit="1" customWidth="1"/>
    <col min="21" max="21" width="18.5" style="5" bestFit="1" customWidth="1"/>
    <col min="22" max="16384" width="9.1640625" style="3"/>
  </cols>
  <sheetData>
    <row r="1" spans="1:21" s="2" customFormat="1" ht="29" customHeight="1">
      <c r="A1" s="60" t="s">
        <v>255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</row>
    <row r="2" spans="1:21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7"/>
    </row>
    <row r="3" spans="1:21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8</v>
      </c>
      <c r="H3" s="72"/>
      <c r="I3" s="72"/>
      <c r="J3" s="72"/>
      <c r="K3" s="72" t="s">
        <v>9</v>
      </c>
      <c r="L3" s="72"/>
      <c r="M3" s="72"/>
      <c r="N3" s="72"/>
      <c r="O3" s="72" t="s">
        <v>10</v>
      </c>
      <c r="P3" s="72"/>
      <c r="Q3" s="72"/>
      <c r="R3" s="72"/>
      <c r="S3" s="54" t="s">
        <v>1</v>
      </c>
      <c r="T3" s="54" t="s">
        <v>3</v>
      </c>
      <c r="U3" s="56" t="s">
        <v>2</v>
      </c>
    </row>
    <row r="4" spans="1:21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55"/>
      <c r="U4" s="57"/>
    </row>
    <row r="5" spans="1:21" ht="16">
      <c r="A5" s="58" t="s">
        <v>11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21">
      <c r="A6" s="31" t="s">
        <v>46</v>
      </c>
      <c r="B6" s="11" t="s">
        <v>12</v>
      </c>
      <c r="C6" s="11" t="s">
        <v>13</v>
      </c>
      <c r="D6" s="11" t="s">
        <v>14</v>
      </c>
      <c r="E6" s="12" t="s">
        <v>290</v>
      </c>
      <c r="F6" s="11" t="s">
        <v>250</v>
      </c>
      <c r="G6" s="29" t="s">
        <v>15</v>
      </c>
      <c r="H6" s="30" t="s">
        <v>16</v>
      </c>
      <c r="I6" s="29" t="s">
        <v>17</v>
      </c>
      <c r="J6" s="31"/>
      <c r="K6" s="29" t="s">
        <v>18</v>
      </c>
      <c r="L6" s="29" t="s">
        <v>19</v>
      </c>
      <c r="M6" s="29" t="s">
        <v>20</v>
      </c>
      <c r="N6" s="31"/>
      <c r="O6" s="29" t="s">
        <v>21</v>
      </c>
      <c r="P6" s="29" t="s">
        <v>22</v>
      </c>
      <c r="Q6" s="30" t="s">
        <v>23</v>
      </c>
      <c r="R6" s="31"/>
      <c r="S6" s="13" t="str">
        <f>"630,0"</f>
        <v>630,0</v>
      </c>
      <c r="T6" s="13" t="str">
        <f>"385,3080"</f>
        <v>385,3080</v>
      </c>
      <c r="U6" s="11" t="s">
        <v>24</v>
      </c>
    </row>
    <row r="7" spans="1:21">
      <c r="A7" s="33" t="s">
        <v>47</v>
      </c>
      <c r="B7" s="14" t="s">
        <v>25</v>
      </c>
      <c r="C7" s="14" t="s">
        <v>26</v>
      </c>
      <c r="D7" s="14" t="s">
        <v>27</v>
      </c>
      <c r="E7" s="15" t="s">
        <v>290</v>
      </c>
      <c r="F7" s="14" t="s">
        <v>262</v>
      </c>
      <c r="G7" s="32" t="s">
        <v>28</v>
      </c>
      <c r="H7" s="32" t="s">
        <v>29</v>
      </c>
      <c r="I7" s="32" t="s">
        <v>30</v>
      </c>
      <c r="J7" s="33"/>
      <c r="K7" s="32" t="s">
        <v>18</v>
      </c>
      <c r="L7" s="32" t="s">
        <v>19</v>
      </c>
      <c r="M7" s="32" t="s">
        <v>20</v>
      </c>
      <c r="N7" s="33"/>
      <c r="O7" s="32" t="s">
        <v>30</v>
      </c>
      <c r="P7" s="32" t="s">
        <v>31</v>
      </c>
      <c r="Q7" s="32" t="s">
        <v>32</v>
      </c>
      <c r="R7" s="33"/>
      <c r="S7" s="16" t="str">
        <f>"627,5"</f>
        <v>627,5</v>
      </c>
      <c r="T7" s="16" t="str">
        <f>"386,4145"</f>
        <v>386,4145</v>
      </c>
      <c r="U7" s="14" t="s">
        <v>24</v>
      </c>
    </row>
    <row r="8" spans="1:21">
      <c r="A8" s="35" t="s">
        <v>48</v>
      </c>
      <c r="B8" s="17" t="s">
        <v>33</v>
      </c>
      <c r="C8" s="17" t="s">
        <v>34</v>
      </c>
      <c r="D8" s="17" t="s">
        <v>35</v>
      </c>
      <c r="E8" s="18" t="s">
        <v>290</v>
      </c>
      <c r="F8" s="17" t="s">
        <v>263</v>
      </c>
      <c r="G8" s="34" t="s">
        <v>36</v>
      </c>
      <c r="H8" s="34" t="s">
        <v>15</v>
      </c>
      <c r="I8" s="34" t="s">
        <v>29</v>
      </c>
      <c r="J8" s="35"/>
      <c r="K8" s="34" t="s">
        <v>37</v>
      </c>
      <c r="L8" s="36" t="s">
        <v>38</v>
      </c>
      <c r="M8" s="34" t="s">
        <v>38</v>
      </c>
      <c r="N8" s="35"/>
      <c r="O8" s="34" t="s">
        <v>36</v>
      </c>
      <c r="P8" s="34" t="s">
        <v>15</v>
      </c>
      <c r="Q8" s="34" t="s">
        <v>16</v>
      </c>
      <c r="R8" s="35"/>
      <c r="S8" s="19" t="str">
        <f>"575,0"</f>
        <v>575,0</v>
      </c>
      <c r="T8" s="19" t="str">
        <f>"356,1550"</f>
        <v>356,1550</v>
      </c>
      <c r="U8" s="17" t="s">
        <v>39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5"/>
  <sheetViews>
    <sheetView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8.83203125" style="5" bestFit="1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60" t="s">
        <v>256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9</v>
      </c>
      <c r="H3" s="72"/>
      <c r="I3" s="72"/>
      <c r="J3" s="72"/>
      <c r="K3" s="54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77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124</v>
      </c>
      <c r="C6" s="23" t="s">
        <v>125</v>
      </c>
      <c r="D6" s="23" t="s">
        <v>126</v>
      </c>
      <c r="E6" s="24" t="s">
        <v>291</v>
      </c>
      <c r="F6" s="23" t="s">
        <v>267</v>
      </c>
      <c r="G6" s="38" t="s">
        <v>127</v>
      </c>
      <c r="H6" s="38" t="s">
        <v>74</v>
      </c>
      <c r="I6" s="39" t="s">
        <v>128</v>
      </c>
      <c r="J6" s="40"/>
      <c r="K6" s="37" t="str">
        <f>"60,0"</f>
        <v>60,0</v>
      </c>
      <c r="L6" s="37" t="str">
        <f>"54,4560"</f>
        <v>54,4560</v>
      </c>
      <c r="M6" s="23"/>
    </row>
    <row r="8" spans="1:13" ht="16">
      <c r="A8" s="73" t="s">
        <v>129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31" t="s">
        <v>46</v>
      </c>
      <c r="B9" s="11" t="s">
        <v>130</v>
      </c>
      <c r="C9" s="11" t="s">
        <v>131</v>
      </c>
      <c r="D9" s="11" t="s">
        <v>132</v>
      </c>
      <c r="E9" s="12" t="s">
        <v>290</v>
      </c>
      <c r="F9" s="11" t="s">
        <v>264</v>
      </c>
      <c r="G9" s="29" t="s">
        <v>67</v>
      </c>
      <c r="H9" s="29" t="s">
        <v>133</v>
      </c>
      <c r="I9" s="30" t="s">
        <v>38</v>
      </c>
      <c r="J9" s="31"/>
      <c r="K9" s="13" t="str">
        <f>"155,0"</f>
        <v>155,0</v>
      </c>
      <c r="L9" s="13" t="str">
        <f>"111,1815"</f>
        <v>111,1815</v>
      </c>
      <c r="M9" s="11"/>
    </row>
    <row r="10" spans="1:13">
      <c r="A10" s="35" t="s">
        <v>47</v>
      </c>
      <c r="B10" s="17" t="s">
        <v>134</v>
      </c>
      <c r="C10" s="17" t="s">
        <v>135</v>
      </c>
      <c r="D10" s="17" t="s">
        <v>136</v>
      </c>
      <c r="E10" s="18" t="s">
        <v>290</v>
      </c>
      <c r="F10" s="17" t="s">
        <v>250</v>
      </c>
      <c r="G10" s="34" t="s">
        <v>74</v>
      </c>
      <c r="H10" s="34" t="s">
        <v>137</v>
      </c>
      <c r="I10" s="34" t="s">
        <v>138</v>
      </c>
      <c r="J10" s="35"/>
      <c r="K10" s="19" t="str">
        <f>"85,0"</f>
        <v>85,0</v>
      </c>
      <c r="L10" s="19" t="str">
        <f>"62,1775"</f>
        <v>62,1775</v>
      </c>
      <c r="M10" s="17"/>
    </row>
    <row r="12" spans="1:13" ht="16">
      <c r="A12" s="73" t="s">
        <v>77</v>
      </c>
      <c r="B12" s="73"/>
      <c r="C12" s="74"/>
      <c r="D12" s="74"/>
      <c r="E12" s="74"/>
      <c r="F12" s="74"/>
      <c r="G12" s="74"/>
      <c r="H12" s="74"/>
      <c r="I12" s="74"/>
      <c r="J12" s="74"/>
    </row>
    <row r="13" spans="1:13">
      <c r="A13" s="40" t="s">
        <v>46</v>
      </c>
      <c r="B13" s="23" t="s">
        <v>139</v>
      </c>
      <c r="C13" s="23" t="s">
        <v>140</v>
      </c>
      <c r="D13" s="23" t="s">
        <v>141</v>
      </c>
      <c r="E13" s="24" t="s">
        <v>292</v>
      </c>
      <c r="F13" s="23" t="s">
        <v>250</v>
      </c>
      <c r="G13" s="38" t="s">
        <v>142</v>
      </c>
      <c r="H13" s="38" t="s">
        <v>143</v>
      </c>
      <c r="I13" s="38" t="s">
        <v>138</v>
      </c>
      <c r="J13" s="40"/>
      <c r="K13" s="37" t="str">
        <f>"85,0"</f>
        <v>85,0</v>
      </c>
      <c r="L13" s="37" t="str">
        <f>"57,8510"</f>
        <v>57,8510</v>
      </c>
      <c r="M13" s="23"/>
    </row>
    <row r="15" spans="1:13" ht="16">
      <c r="A15" s="73" t="s">
        <v>105</v>
      </c>
      <c r="B15" s="73"/>
      <c r="C15" s="74"/>
      <c r="D15" s="74"/>
      <c r="E15" s="74"/>
      <c r="F15" s="74"/>
      <c r="G15" s="74"/>
      <c r="H15" s="74"/>
      <c r="I15" s="74"/>
      <c r="J15" s="74"/>
    </row>
    <row r="16" spans="1:13">
      <c r="A16" s="31" t="s">
        <v>46</v>
      </c>
      <c r="B16" s="11" t="s">
        <v>144</v>
      </c>
      <c r="C16" s="11" t="s">
        <v>145</v>
      </c>
      <c r="D16" s="11" t="s">
        <v>146</v>
      </c>
      <c r="E16" s="12" t="s">
        <v>290</v>
      </c>
      <c r="F16" s="11" t="s">
        <v>250</v>
      </c>
      <c r="G16" s="29" t="s">
        <v>147</v>
      </c>
      <c r="H16" s="29" t="s">
        <v>148</v>
      </c>
      <c r="I16" s="30" t="s">
        <v>20</v>
      </c>
      <c r="J16" s="31"/>
      <c r="K16" s="13" t="str">
        <f>"142,5"</f>
        <v>142,5</v>
      </c>
      <c r="L16" s="13" t="str">
        <f>"94,2637"</f>
        <v>94,2637</v>
      </c>
      <c r="M16" s="11" t="s">
        <v>269</v>
      </c>
    </row>
    <row r="17" spans="1:13">
      <c r="A17" s="35" t="s">
        <v>47</v>
      </c>
      <c r="B17" s="17" t="s">
        <v>149</v>
      </c>
      <c r="C17" s="17" t="s">
        <v>150</v>
      </c>
      <c r="D17" s="17" t="s">
        <v>151</v>
      </c>
      <c r="E17" s="18" t="s">
        <v>290</v>
      </c>
      <c r="F17" s="17" t="s">
        <v>268</v>
      </c>
      <c r="G17" s="34" t="s">
        <v>152</v>
      </c>
      <c r="H17" s="34" t="s">
        <v>147</v>
      </c>
      <c r="I17" s="34" t="s">
        <v>148</v>
      </c>
      <c r="J17" s="35"/>
      <c r="K17" s="19" t="str">
        <f>"142,5"</f>
        <v>142,5</v>
      </c>
      <c r="L17" s="19" t="str">
        <f>"91,5420"</f>
        <v>91,5420</v>
      </c>
      <c r="M17" s="17"/>
    </row>
    <row r="19" spans="1:13" ht="16">
      <c r="A19" s="73" t="s">
        <v>11</v>
      </c>
      <c r="B19" s="73"/>
      <c r="C19" s="74"/>
      <c r="D19" s="74"/>
      <c r="E19" s="74"/>
      <c r="F19" s="74"/>
      <c r="G19" s="74"/>
      <c r="H19" s="74"/>
      <c r="I19" s="74"/>
      <c r="J19" s="74"/>
    </row>
    <row r="20" spans="1:13">
      <c r="A20" s="31" t="s">
        <v>46</v>
      </c>
      <c r="B20" s="11" t="s">
        <v>153</v>
      </c>
      <c r="C20" s="11" t="s">
        <v>154</v>
      </c>
      <c r="D20" s="11" t="s">
        <v>155</v>
      </c>
      <c r="E20" s="12" t="s">
        <v>290</v>
      </c>
      <c r="F20" s="11" t="s">
        <v>252</v>
      </c>
      <c r="G20" s="30" t="s">
        <v>156</v>
      </c>
      <c r="H20" s="29" t="s">
        <v>156</v>
      </c>
      <c r="I20" s="29" t="s">
        <v>109</v>
      </c>
      <c r="J20" s="31"/>
      <c r="K20" s="13" t="str">
        <f>"175,0"</f>
        <v>175,0</v>
      </c>
      <c r="L20" s="13" t="str">
        <f>"106,8025"</f>
        <v>106,8025</v>
      </c>
      <c r="M20" s="11" t="s">
        <v>157</v>
      </c>
    </row>
    <row r="21" spans="1:13">
      <c r="A21" s="33" t="s">
        <v>47</v>
      </c>
      <c r="B21" s="14" t="s">
        <v>158</v>
      </c>
      <c r="C21" s="14" t="s">
        <v>159</v>
      </c>
      <c r="D21" s="14" t="s">
        <v>160</v>
      </c>
      <c r="E21" s="15" t="s">
        <v>290</v>
      </c>
      <c r="F21" s="14" t="s">
        <v>264</v>
      </c>
      <c r="G21" s="32" t="s">
        <v>67</v>
      </c>
      <c r="H21" s="32" t="s">
        <v>37</v>
      </c>
      <c r="I21" s="41" t="s">
        <v>133</v>
      </c>
      <c r="J21" s="33"/>
      <c r="K21" s="16" t="str">
        <f>"150,0"</f>
        <v>150,0</v>
      </c>
      <c r="L21" s="16" t="str">
        <f>"91,8150"</f>
        <v>91,8150</v>
      </c>
      <c r="M21" s="14"/>
    </row>
    <row r="22" spans="1:13">
      <c r="A22" s="35" t="s">
        <v>46</v>
      </c>
      <c r="B22" s="17" t="s">
        <v>161</v>
      </c>
      <c r="C22" s="17" t="s">
        <v>162</v>
      </c>
      <c r="D22" s="17" t="s">
        <v>163</v>
      </c>
      <c r="E22" s="18" t="s">
        <v>293</v>
      </c>
      <c r="F22" s="17" t="s">
        <v>250</v>
      </c>
      <c r="G22" s="36" t="s">
        <v>57</v>
      </c>
      <c r="H22" s="34" t="s">
        <v>57</v>
      </c>
      <c r="I22" s="34" t="s">
        <v>62</v>
      </c>
      <c r="J22" s="35"/>
      <c r="K22" s="19" t="str">
        <f>"115,0"</f>
        <v>115,0</v>
      </c>
      <c r="L22" s="19" t="str">
        <f>"71,0093"</f>
        <v>71,0093</v>
      </c>
      <c r="M22" s="17" t="s">
        <v>270</v>
      </c>
    </row>
    <row r="24" spans="1:13" ht="16">
      <c r="A24" s="73" t="s">
        <v>91</v>
      </c>
      <c r="B24" s="73"/>
      <c r="C24" s="74"/>
      <c r="D24" s="74"/>
      <c r="E24" s="74"/>
      <c r="F24" s="74"/>
      <c r="G24" s="74"/>
      <c r="H24" s="74"/>
      <c r="I24" s="74"/>
      <c r="J24" s="74"/>
    </row>
    <row r="25" spans="1:13">
      <c r="A25" s="40" t="s">
        <v>46</v>
      </c>
      <c r="B25" s="23" t="s">
        <v>164</v>
      </c>
      <c r="C25" s="23" t="s">
        <v>165</v>
      </c>
      <c r="D25" s="23" t="s">
        <v>166</v>
      </c>
      <c r="E25" s="24" t="s">
        <v>290</v>
      </c>
      <c r="F25" s="23" t="s">
        <v>252</v>
      </c>
      <c r="G25" s="38" t="s">
        <v>38</v>
      </c>
      <c r="H25" s="38" t="s">
        <v>167</v>
      </c>
      <c r="I25" s="39" t="s">
        <v>168</v>
      </c>
      <c r="J25" s="40"/>
      <c r="K25" s="37" t="str">
        <f>"165,0"</f>
        <v>165,0</v>
      </c>
      <c r="L25" s="37" t="str">
        <f>"99,8250"</f>
        <v>99,8250</v>
      </c>
      <c r="M25" s="23" t="s">
        <v>169</v>
      </c>
    </row>
    <row r="27" spans="1:13" ht="16">
      <c r="F27" s="8"/>
      <c r="G27" s="5"/>
      <c r="K27" s="10"/>
      <c r="M27" s="7"/>
    </row>
    <row r="28" spans="1:13">
      <c r="G28" s="5"/>
      <c r="K28" s="10"/>
      <c r="M28" s="7"/>
    </row>
    <row r="29" spans="1:13" ht="18">
      <c r="B29" s="9" t="s">
        <v>7</v>
      </c>
      <c r="C29" s="9"/>
      <c r="G29" s="3"/>
      <c r="K29" s="10"/>
      <c r="M29" s="7"/>
    </row>
    <row r="30" spans="1:13" ht="16">
      <c r="B30" s="20" t="s">
        <v>40</v>
      </c>
      <c r="C30" s="20"/>
      <c r="G30" s="3"/>
      <c r="K30" s="10"/>
      <c r="M30" s="7"/>
    </row>
    <row r="31" spans="1:13" ht="14">
      <c r="B31" s="21"/>
      <c r="C31" s="22" t="s">
        <v>41</v>
      </c>
      <c r="G31" s="3"/>
      <c r="K31" s="10"/>
      <c r="M31" s="7"/>
    </row>
    <row r="32" spans="1:13" ht="14">
      <c r="B32" s="25" t="s">
        <v>42</v>
      </c>
      <c r="C32" s="25" t="s">
        <v>43</v>
      </c>
      <c r="D32" s="25" t="s">
        <v>249</v>
      </c>
      <c r="E32" s="26" t="s">
        <v>104</v>
      </c>
      <c r="F32" s="25" t="s">
        <v>44</v>
      </c>
      <c r="G32" s="3"/>
      <c r="K32" s="10"/>
      <c r="M32" s="7"/>
    </row>
    <row r="33" spans="2:13">
      <c r="B33" s="5" t="s">
        <v>130</v>
      </c>
      <c r="C33" s="5" t="s">
        <v>41</v>
      </c>
      <c r="D33" s="10" t="s">
        <v>170</v>
      </c>
      <c r="E33" s="28">
        <v>155</v>
      </c>
      <c r="F33" s="27">
        <v>111.18149966001501</v>
      </c>
      <c r="G33" s="3"/>
      <c r="K33" s="10"/>
      <c r="M33" s="7"/>
    </row>
    <row r="34" spans="2:13">
      <c r="B34" s="5" t="s">
        <v>153</v>
      </c>
      <c r="C34" s="5" t="s">
        <v>41</v>
      </c>
      <c r="D34" s="10" t="s">
        <v>45</v>
      </c>
      <c r="E34" s="28">
        <v>175</v>
      </c>
      <c r="F34" s="27">
        <v>106.802500784397</v>
      </c>
      <c r="G34" s="3"/>
      <c r="K34" s="10"/>
      <c r="M34" s="7"/>
    </row>
    <row r="35" spans="2:13">
      <c r="B35" s="5" t="s">
        <v>164</v>
      </c>
      <c r="C35" s="5" t="s">
        <v>41</v>
      </c>
      <c r="D35" s="10" t="s">
        <v>96</v>
      </c>
      <c r="E35" s="28">
        <v>165</v>
      </c>
      <c r="F35" s="27">
        <v>99.825003147125202</v>
      </c>
      <c r="G35" s="3"/>
      <c r="K35" s="10"/>
      <c r="M35" s="7"/>
    </row>
  </sheetData>
  <mergeCells count="17">
    <mergeCell ref="A24:J24"/>
    <mergeCell ref="A5:J5"/>
    <mergeCell ref="A8:J8"/>
    <mergeCell ref="A12:J12"/>
    <mergeCell ref="A15:J15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1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1" width="10.5" style="28" bestFit="1" customWidth="1"/>
    <col min="12" max="12" width="8.5" style="7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60" t="s">
        <v>257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9</v>
      </c>
      <c r="H3" s="72"/>
      <c r="I3" s="72"/>
      <c r="J3" s="72"/>
      <c r="K3" s="77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78"/>
      <c r="L4" s="55"/>
      <c r="M4" s="57"/>
    </row>
    <row r="5" spans="1:13" ht="16">
      <c r="A5" s="58" t="s">
        <v>105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106</v>
      </c>
      <c r="C6" s="23" t="s">
        <v>107</v>
      </c>
      <c r="D6" s="23" t="s">
        <v>108</v>
      </c>
      <c r="E6" s="24" t="s">
        <v>290</v>
      </c>
      <c r="F6" s="23" t="s">
        <v>266</v>
      </c>
      <c r="G6" s="38" t="s">
        <v>109</v>
      </c>
      <c r="H6" s="38" t="s">
        <v>36</v>
      </c>
      <c r="I6" s="39" t="s">
        <v>110</v>
      </c>
      <c r="J6" s="40"/>
      <c r="K6" s="42" t="str">
        <f>"180,0"</f>
        <v>180,0</v>
      </c>
      <c r="L6" s="37" t="str">
        <f>"115,4340"</f>
        <v>115,4340</v>
      </c>
      <c r="M6" s="23"/>
    </row>
    <row r="8" spans="1:13" ht="16">
      <c r="A8" s="73" t="s">
        <v>11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31" t="s">
        <v>46</v>
      </c>
      <c r="B9" s="11" t="s">
        <v>33</v>
      </c>
      <c r="C9" s="11" t="s">
        <v>34</v>
      </c>
      <c r="D9" s="11" t="s">
        <v>35</v>
      </c>
      <c r="E9" s="12" t="s">
        <v>290</v>
      </c>
      <c r="F9" s="11" t="s">
        <v>263</v>
      </c>
      <c r="G9" s="29" t="s">
        <v>37</v>
      </c>
      <c r="H9" s="30" t="s">
        <v>38</v>
      </c>
      <c r="I9" s="29" t="s">
        <v>38</v>
      </c>
      <c r="J9" s="31"/>
      <c r="K9" s="43" t="str">
        <f>"160,0"</f>
        <v>160,0</v>
      </c>
      <c r="L9" s="13" t="str">
        <f>"99,1040"</f>
        <v>99,1040</v>
      </c>
      <c r="M9" s="11" t="s">
        <v>39</v>
      </c>
    </row>
    <row r="10" spans="1:13">
      <c r="A10" s="35" t="s">
        <v>123</v>
      </c>
      <c r="B10" s="17" t="s">
        <v>271</v>
      </c>
      <c r="C10" s="17" t="s">
        <v>111</v>
      </c>
      <c r="D10" s="17" t="s">
        <v>112</v>
      </c>
      <c r="E10" s="18" t="s">
        <v>290</v>
      </c>
      <c r="F10" s="17" t="s">
        <v>272</v>
      </c>
      <c r="G10" s="36" t="s">
        <v>37</v>
      </c>
      <c r="H10" s="36" t="s">
        <v>37</v>
      </c>
      <c r="I10" s="35"/>
      <c r="J10" s="35"/>
      <c r="K10" s="44">
        <v>0</v>
      </c>
      <c r="L10" s="19" t="str">
        <f>"0,0000"</f>
        <v>0,0000</v>
      </c>
      <c r="M10" s="17" t="s">
        <v>273</v>
      </c>
    </row>
    <row r="12" spans="1:13" ht="16">
      <c r="A12" s="73" t="s">
        <v>113</v>
      </c>
      <c r="B12" s="73"/>
      <c r="C12" s="74"/>
      <c r="D12" s="74"/>
      <c r="E12" s="74"/>
      <c r="F12" s="74"/>
      <c r="G12" s="74"/>
      <c r="H12" s="74"/>
      <c r="I12" s="74"/>
      <c r="J12" s="74"/>
    </row>
    <row r="13" spans="1:13">
      <c r="A13" s="31" t="s">
        <v>46</v>
      </c>
      <c r="B13" s="11" t="s">
        <v>114</v>
      </c>
      <c r="C13" s="11" t="s">
        <v>115</v>
      </c>
      <c r="D13" s="11" t="s">
        <v>116</v>
      </c>
      <c r="E13" s="12" t="s">
        <v>290</v>
      </c>
      <c r="F13" s="11" t="s">
        <v>251</v>
      </c>
      <c r="G13" s="29" t="s">
        <v>117</v>
      </c>
      <c r="H13" s="29" t="s">
        <v>118</v>
      </c>
      <c r="I13" s="29" t="s">
        <v>119</v>
      </c>
      <c r="J13" s="31"/>
      <c r="K13" s="43" t="str">
        <f>"222,5"</f>
        <v>222,5</v>
      </c>
      <c r="L13" s="13" t="str">
        <f>"127,1143"</f>
        <v>127,1143</v>
      </c>
      <c r="M13" s="11" t="s">
        <v>274</v>
      </c>
    </row>
    <row r="14" spans="1:13">
      <c r="A14" s="35" t="s">
        <v>46</v>
      </c>
      <c r="B14" s="17" t="s">
        <v>120</v>
      </c>
      <c r="C14" s="17" t="s">
        <v>122</v>
      </c>
      <c r="D14" s="17" t="s">
        <v>121</v>
      </c>
      <c r="E14" s="18" t="s">
        <v>293</v>
      </c>
      <c r="F14" s="17" t="s">
        <v>263</v>
      </c>
      <c r="G14" s="34" t="s">
        <v>29</v>
      </c>
      <c r="H14" s="34" t="s">
        <v>118</v>
      </c>
      <c r="I14" s="34" t="s">
        <v>30</v>
      </c>
      <c r="J14" s="35"/>
      <c r="K14" s="44" t="str">
        <f>"220,0"</f>
        <v>220,0</v>
      </c>
      <c r="L14" s="19" t="str">
        <f>"135,8215"</f>
        <v>135,8215</v>
      </c>
      <c r="M14" s="17"/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10.83203125" style="7" customWidth="1"/>
    <col min="13" max="13" width="19.1640625" style="5" customWidth="1"/>
    <col min="14" max="16384" width="9.1640625" style="3"/>
  </cols>
  <sheetData>
    <row r="1" spans="1:13" s="2" customFormat="1" ht="29" customHeight="1">
      <c r="A1" s="60" t="s">
        <v>258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9</v>
      </c>
      <c r="H3" s="72"/>
      <c r="I3" s="72"/>
      <c r="J3" s="72"/>
      <c r="K3" s="54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171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172</v>
      </c>
      <c r="C6" s="23" t="s">
        <v>173</v>
      </c>
      <c r="D6" s="23" t="s">
        <v>174</v>
      </c>
      <c r="E6" s="24" t="s">
        <v>290</v>
      </c>
      <c r="F6" s="23" t="s">
        <v>252</v>
      </c>
      <c r="G6" s="38" t="s">
        <v>56</v>
      </c>
      <c r="H6" s="38" t="s">
        <v>83</v>
      </c>
      <c r="I6" s="39" t="s">
        <v>175</v>
      </c>
      <c r="J6" s="40"/>
      <c r="K6" s="37" t="str">
        <f>"52,5"</f>
        <v>52,5</v>
      </c>
      <c r="L6" s="37" t="str">
        <f>"63,3728"</f>
        <v>63,3728</v>
      </c>
      <c r="M6" s="23" t="s">
        <v>169</v>
      </c>
    </row>
    <row r="8" spans="1:13" ht="16">
      <c r="A8" s="73" t="s">
        <v>129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40" t="s">
        <v>46</v>
      </c>
      <c r="B9" s="23" t="s">
        <v>176</v>
      </c>
      <c r="C9" s="23" t="s">
        <v>177</v>
      </c>
      <c r="D9" s="23" t="s">
        <v>178</v>
      </c>
      <c r="E9" s="24" t="s">
        <v>290</v>
      </c>
      <c r="F9" s="23" t="s">
        <v>252</v>
      </c>
      <c r="G9" s="38" t="s">
        <v>57</v>
      </c>
      <c r="H9" s="38" t="s">
        <v>63</v>
      </c>
      <c r="I9" s="39" t="s">
        <v>179</v>
      </c>
      <c r="J9" s="40"/>
      <c r="K9" s="37" t="str">
        <f>"122,5"</f>
        <v>122,5</v>
      </c>
      <c r="L9" s="37" t="str">
        <f>"87,5385"</f>
        <v>87,5385</v>
      </c>
      <c r="M9" s="23" t="s">
        <v>180</v>
      </c>
    </row>
    <row r="11" spans="1:13" ht="16">
      <c r="A11" s="73" t="s">
        <v>105</v>
      </c>
      <c r="B11" s="73"/>
      <c r="C11" s="74"/>
      <c r="D11" s="74"/>
      <c r="E11" s="74"/>
      <c r="F11" s="74"/>
      <c r="G11" s="74"/>
      <c r="H11" s="74"/>
      <c r="I11" s="74"/>
      <c r="J11" s="74"/>
    </row>
    <row r="12" spans="1:13">
      <c r="A12" s="40" t="s">
        <v>46</v>
      </c>
      <c r="B12" s="23" t="s">
        <v>181</v>
      </c>
      <c r="C12" s="23" t="s">
        <v>182</v>
      </c>
      <c r="D12" s="23" t="s">
        <v>183</v>
      </c>
      <c r="E12" s="24" t="s">
        <v>290</v>
      </c>
      <c r="F12" s="23" t="s">
        <v>252</v>
      </c>
      <c r="G12" s="39" t="s">
        <v>102</v>
      </c>
      <c r="H12" s="38" t="s">
        <v>102</v>
      </c>
      <c r="I12" s="38" t="s">
        <v>18</v>
      </c>
      <c r="J12" s="40"/>
      <c r="K12" s="37" t="str">
        <f>"130,0"</f>
        <v>130,0</v>
      </c>
      <c r="L12" s="37" t="str">
        <f>"86,9050"</f>
        <v>86,9050</v>
      </c>
      <c r="M12" s="23" t="s">
        <v>169</v>
      </c>
    </row>
    <row r="14" spans="1:13" ht="16">
      <c r="A14" s="73" t="s">
        <v>11</v>
      </c>
      <c r="B14" s="73"/>
      <c r="C14" s="74"/>
      <c r="D14" s="74"/>
      <c r="E14" s="74"/>
      <c r="F14" s="74"/>
      <c r="G14" s="74"/>
      <c r="H14" s="74"/>
      <c r="I14" s="74"/>
      <c r="J14" s="74"/>
    </row>
    <row r="15" spans="1:13">
      <c r="A15" s="40" t="s">
        <v>46</v>
      </c>
      <c r="B15" s="23" t="s">
        <v>153</v>
      </c>
      <c r="C15" s="23" t="s">
        <v>154</v>
      </c>
      <c r="D15" s="23" t="s">
        <v>155</v>
      </c>
      <c r="E15" s="24" t="s">
        <v>290</v>
      </c>
      <c r="F15" s="23" t="s">
        <v>252</v>
      </c>
      <c r="G15" s="38" t="s">
        <v>38</v>
      </c>
      <c r="H15" s="38" t="s">
        <v>168</v>
      </c>
      <c r="I15" s="38" t="s">
        <v>156</v>
      </c>
      <c r="J15" s="40"/>
      <c r="K15" s="37" t="str">
        <f>"170,0"</f>
        <v>170,0</v>
      </c>
      <c r="L15" s="37" t="str">
        <f>"103,7510"</f>
        <v>103,7510</v>
      </c>
      <c r="M15" s="23" t="s">
        <v>157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4.832031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7.5" style="7" bestFit="1" customWidth="1"/>
    <col min="13" max="13" width="18.5" style="5" customWidth="1"/>
    <col min="14" max="16384" width="9.1640625" style="3"/>
  </cols>
  <sheetData>
    <row r="1" spans="1:13" s="2" customFormat="1" ht="29" customHeight="1">
      <c r="A1" s="60" t="s">
        <v>259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9</v>
      </c>
      <c r="H3" s="72"/>
      <c r="I3" s="72"/>
      <c r="J3" s="72"/>
      <c r="K3" s="54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98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99</v>
      </c>
      <c r="C6" s="23" t="s">
        <v>100</v>
      </c>
      <c r="D6" s="23" t="s">
        <v>101</v>
      </c>
      <c r="E6" s="24" t="s">
        <v>290</v>
      </c>
      <c r="F6" s="23" t="s">
        <v>275</v>
      </c>
      <c r="G6" s="38" t="s">
        <v>57</v>
      </c>
      <c r="H6" s="38" t="s">
        <v>102</v>
      </c>
      <c r="I6" s="38" t="s">
        <v>18</v>
      </c>
      <c r="J6" s="40"/>
      <c r="K6" s="37" t="str">
        <f>"130,0"</f>
        <v>130,0</v>
      </c>
      <c r="L6" s="37" t="str">
        <f>"73,9180"</f>
        <v>73,9180</v>
      </c>
      <c r="M6" s="23" t="s">
        <v>103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24" style="5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9" width="5.5" style="10" customWidth="1"/>
    <col min="10" max="10" width="4.83203125" style="10" customWidth="1"/>
    <col min="11" max="11" width="10.5" style="28" bestFit="1" customWidth="1"/>
    <col min="12" max="12" width="8.5" style="7" bestFit="1" customWidth="1"/>
    <col min="13" max="13" width="24" style="5" customWidth="1"/>
    <col min="14" max="16384" width="9.1640625" style="3"/>
  </cols>
  <sheetData>
    <row r="1" spans="1:13" s="2" customFormat="1" ht="29" customHeight="1">
      <c r="A1" s="60" t="s">
        <v>260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10</v>
      </c>
      <c r="H3" s="72"/>
      <c r="I3" s="72"/>
      <c r="J3" s="72"/>
      <c r="K3" s="77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78"/>
      <c r="L4" s="55"/>
      <c r="M4" s="57"/>
    </row>
    <row r="5" spans="1:13" ht="16">
      <c r="A5" s="58" t="s">
        <v>58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200</v>
      </c>
      <c r="C6" s="23" t="s">
        <v>201</v>
      </c>
      <c r="D6" s="23" t="s">
        <v>202</v>
      </c>
      <c r="E6" s="24" t="s">
        <v>290</v>
      </c>
      <c r="F6" s="23" t="s">
        <v>252</v>
      </c>
      <c r="G6" s="38" t="s">
        <v>37</v>
      </c>
      <c r="H6" s="38" t="s">
        <v>38</v>
      </c>
      <c r="I6" s="38" t="s">
        <v>156</v>
      </c>
      <c r="J6" s="40"/>
      <c r="K6" s="42" t="str">
        <f>"170,0"</f>
        <v>170,0</v>
      </c>
      <c r="L6" s="37" t="str">
        <f>"131,3930"</f>
        <v>131,3930</v>
      </c>
      <c r="M6" s="23" t="s">
        <v>169</v>
      </c>
    </row>
    <row r="8" spans="1:13" ht="16">
      <c r="A8" s="73" t="s">
        <v>129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40" t="s">
        <v>46</v>
      </c>
      <c r="B9" s="23" t="s">
        <v>203</v>
      </c>
      <c r="C9" s="23" t="s">
        <v>204</v>
      </c>
      <c r="D9" s="23" t="s">
        <v>205</v>
      </c>
      <c r="E9" s="24" t="s">
        <v>290</v>
      </c>
      <c r="F9" s="23" t="s">
        <v>263</v>
      </c>
      <c r="G9" s="38" t="s">
        <v>156</v>
      </c>
      <c r="H9" s="38" t="s">
        <v>36</v>
      </c>
      <c r="I9" s="39" t="s">
        <v>110</v>
      </c>
      <c r="J9" s="40"/>
      <c r="K9" s="42" t="str">
        <f>"180,0"</f>
        <v>180,0</v>
      </c>
      <c r="L9" s="37" t="str">
        <f>"137,3400"</f>
        <v>137,3400</v>
      </c>
      <c r="M9" s="23" t="s">
        <v>206</v>
      </c>
    </row>
    <row r="11" spans="1:13" ht="16">
      <c r="A11" s="73" t="s">
        <v>77</v>
      </c>
      <c r="B11" s="73"/>
      <c r="C11" s="74"/>
      <c r="D11" s="74"/>
      <c r="E11" s="74"/>
      <c r="F11" s="74"/>
      <c r="G11" s="74"/>
      <c r="H11" s="74"/>
      <c r="I11" s="74"/>
      <c r="J11" s="74"/>
    </row>
    <row r="12" spans="1:13">
      <c r="A12" s="40" t="s">
        <v>46</v>
      </c>
      <c r="B12" s="23" t="s">
        <v>207</v>
      </c>
      <c r="C12" s="23" t="s">
        <v>208</v>
      </c>
      <c r="D12" s="23" t="s">
        <v>209</v>
      </c>
      <c r="E12" s="24" t="s">
        <v>290</v>
      </c>
      <c r="F12" s="23" t="s">
        <v>251</v>
      </c>
      <c r="G12" s="38" t="s">
        <v>109</v>
      </c>
      <c r="H12" s="38" t="s">
        <v>110</v>
      </c>
      <c r="I12" s="39" t="s">
        <v>95</v>
      </c>
      <c r="J12" s="40"/>
      <c r="K12" s="42" t="str">
        <f>"185,0"</f>
        <v>185,0</v>
      </c>
      <c r="L12" s="37" t="str">
        <f>"124,5790"</f>
        <v>124,5790</v>
      </c>
      <c r="M12" s="23" t="s">
        <v>76</v>
      </c>
    </row>
    <row r="14" spans="1:13" ht="16">
      <c r="A14" s="73" t="s">
        <v>91</v>
      </c>
      <c r="B14" s="73"/>
      <c r="C14" s="74"/>
      <c r="D14" s="74"/>
      <c r="E14" s="74"/>
      <c r="F14" s="74"/>
      <c r="G14" s="74"/>
      <c r="H14" s="74"/>
      <c r="I14" s="74"/>
      <c r="J14" s="74"/>
    </row>
    <row r="15" spans="1:13">
      <c r="A15" s="40" t="s">
        <v>123</v>
      </c>
      <c r="B15" s="23" t="s">
        <v>210</v>
      </c>
      <c r="C15" s="23" t="s">
        <v>211</v>
      </c>
      <c r="D15" s="23" t="s">
        <v>212</v>
      </c>
      <c r="E15" s="24" t="s">
        <v>290</v>
      </c>
      <c r="F15" s="23" t="s">
        <v>250</v>
      </c>
      <c r="G15" s="39" t="s">
        <v>89</v>
      </c>
      <c r="H15" s="39" t="s">
        <v>89</v>
      </c>
      <c r="I15" s="39" t="s">
        <v>213</v>
      </c>
      <c r="J15" s="40"/>
      <c r="K15" s="42">
        <v>0</v>
      </c>
      <c r="L15" s="37" t="str">
        <f>"0,0000"</f>
        <v>0,0000</v>
      </c>
      <c r="M15" s="23" t="s">
        <v>276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3"/>
  <sheetViews>
    <sheetView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6" bestFit="1" customWidth="1"/>
    <col min="6" max="6" width="30.1640625" style="5" customWidth="1"/>
    <col min="7" max="9" width="5.5" style="10" customWidth="1"/>
    <col min="10" max="10" width="4.83203125" style="10" customWidth="1"/>
    <col min="11" max="11" width="10.5" style="7" bestFit="1" customWidth="1"/>
    <col min="12" max="12" width="8.6640625" style="7" bestFit="1" customWidth="1"/>
    <col min="13" max="13" width="17.6640625" style="5" customWidth="1"/>
    <col min="14" max="16384" width="9.1640625" style="3"/>
  </cols>
  <sheetData>
    <row r="1" spans="1:13" s="2" customFormat="1" ht="29" customHeight="1">
      <c r="A1" s="60" t="s">
        <v>261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10</v>
      </c>
      <c r="H3" s="72"/>
      <c r="I3" s="72"/>
      <c r="J3" s="72"/>
      <c r="K3" s="54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57"/>
    </row>
    <row r="5" spans="1:13" ht="16">
      <c r="A5" s="58" t="s">
        <v>105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184</v>
      </c>
      <c r="C6" s="23" t="s">
        <v>185</v>
      </c>
      <c r="D6" s="23" t="s">
        <v>186</v>
      </c>
      <c r="E6" s="24" t="s">
        <v>290</v>
      </c>
      <c r="F6" s="23" t="s">
        <v>250</v>
      </c>
      <c r="G6" s="38" t="s">
        <v>187</v>
      </c>
      <c r="H6" s="38" t="s">
        <v>188</v>
      </c>
      <c r="I6" s="39" t="s">
        <v>189</v>
      </c>
      <c r="J6" s="40"/>
      <c r="K6" s="37" t="str">
        <f>"340,0"</f>
        <v>340,0</v>
      </c>
      <c r="L6" s="37" t="str">
        <f>"217,0560"</f>
        <v>217,0560</v>
      </c>
      <c r="M6" s="23"/>
    </row>
    <row r="8" spans="1:13" ht="16">
      <c r="A8" s="73" t="s">
        <v>11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31" t="s">
        <v>46</v>
      </c>
      <c r="B9" s="11" t="s">
        <v>190</v>
      </c>
      <c r="C9" s="11" t="s">
        <v>191</v>
      </c>
      <c r="D9" s="11" t="s">
        <v>192</v>
      </c>
      <c r="E9" s="12" t="s">
        <v>290</v>
      </c>
      <c r="F9" s="11" t="s">
        <v>265</v>
      </c>
      <c r="G9" s="29" t="s">
        <v>193</v>
      </c>
      <c r="H9" s="30" t="s">
        <v>194</v>
      </c>
      <c r="I9" s="29" t="s">
        <v>23</v>
      </c>
      <c r="J9" s="31"/>
      <c r="K9" s="13" t="str">
        <f>"280,0"</f>
        <v>280,0</v>
      </c>
      <c r="L9" s="13" t="str">
        <f>"175,6160"</f>
        <v>175,6160</v>
      </c>
      <c r="M9" s="11"/>
    </row>
    <row r="10" spans="1:13">
      <c r="A10" s="35" t="s">
        <v>47</v>
      </c>
      <c r="B10" s="17" t="s">
        <v>12</v>
      </c>
      <c r="C10" s="17" t="s">
        <v>13</v>
      </c>
      <c r="D10" s="17" t="s">
        <v>14</v>
      </c>
      <c r="E10" s="18" t="s">
        <v>290</v>
      </c>
      <c r="F10" s="17" t="s">
        <v>250</v>
      </c>
      <c r="G10" s="34" t="s">
        <v>21</v>
      </c>
      <c r="H10" s="34" t="s">
        <v>22</v>
      </c>
      <c r="I10" s="36" t="s">
        <v>23</v>
      </c>
      <c r="J10" s="35"/>
      <c r="K10" s="19" t="str">
        <f>"270,0"</f>
        <v>270,0</v>
      </c>
      <c r="L10" s="19" t="str">
        <f>"165,1320"</f>
        <v>165,1320</v>
      </c>
      <c r="M10" s="17" t="s">
        <v>24</v>
      </c>
    </row>
    <row r="12" spans="1:13" ht="16">
      <c r="A12" s="73" t="s">
        <v>91</v>
      </c>
      <c r="B12" s="73"/>
      <c r="C12" s="74"/>
      <c r="D12" s="74"/>
      <c r="E12" s="74"/>
      <c r="F12" s="74"/>
      <c r="G12" s="74"/>
      <c r="H12" s="74"/>
      <c r="I12" s="74"/>
      <c r="J12" s="74"/>
    </row>
    <row r="13" spans="1:13">
      <c r="A13" s="40" t="s">
        <v>46</v>
      </c>
      <c r="B13" s="23" t="s">
        <v>195</v>
      </c>
      <c r="C13" s="23" t="s">
        <v>196</v>
      </c>
      <c r="D13" s="23" t="s">
        <v>197</v>
      </c>
      <c r="E13" s="24" t="s">
        <v>290</v>
      </c>
      <c r="F13" s="23" t="s">
        <v>250</v>
      </c>
      <c r="G13" s="38" t="s">
        <v>198</v>
      </c>
      <c r="H13" s="38" t="s">
        <v>189</v>
      </c>
      <c r="I13" s="38" t="s">
        <v>199</v>
      </c>
      <c r="J13" s="40"/>
      <c r="K13" s="37" t="str">
        <f>"360,0"</f>
        <v>360,0</v>
      </c>
      <c r="L13" s="37" t="str">
        <f>"217,4040"</f>
        <v>217,4040</v>
      </c>
      <c r="M13" s="23"/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6" bestFit="1" customWidth="1"/>
    <col min="6" max="6" width="29.83203125" style="5" bestFit="1" customWidth="1"/>
    <col min="7" max="10" width="5.5" style="10" customWidth="1"/>
    <col min="11" max="11" width="10.5" style="28" bestFit="1" customWidth="1"/>
    <col min="12" max="12" width="8.33203125" style="7" customWidth="1"/>
    <col min="13" max="13" width="21.6640625" style="5" customWidth="1"/>
    <col min="14" max="16384" width="9.1640625" style="3"/>
  </cols>
  <sheetData>
    <row r="1" spans="1:13" s="2" customFormat="1" ht="29" customHeight="1">
      <c r="A1" s="60" t="s">
        <v>283</v>
      </c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2" customFormat="1" ht="62" customHeight="1" thickBot="1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</row>
    <row r="3" spans="1:13" s="1" customFormat="1" ht="12.75" customHeight="1">
      <c r="A3" s="68" t="s">
        <v>287</v>
      </c>
      <c r="B3" s="75" t="s">
        <v>0</v>
      </c>
      <c r="C3" s="70" t="s">
        <v>288</v>
      </c>
      <c r="D3" s="70" t="s">
        <v>6</v>
      </c>
      <c r="E3" s="54" t="s">
        <v>289</v>
      </c>
      <c r="F3" s="72" t="s">
        <v>5</v>
      </c>
      <c r="G3" s="72" t="s">
        <v>286</v>
      </c>
      <c r="H3" s="72"/>
      <c r="I3" s="72"/>
      <c r="J3" s="72"/>
      <c r="K3" s="77" t="s">
        <v>97</v>
      </c>
      <c r="L3" s="54" t="s">
        <v>3</v>
      </c>
      <c r="M3" s="56" t="s">
        <v>2</v>
      </c>
    </row>
    <row r="4" spans="1:13" s="1" customFormat="1" ht="21" customHeight="1" thickBot="1">
      <c r="A4" s="69"/>
      <c r="B4" s="76"/>
      <c r="C4" s="71"/>
      <c r="D4" s="71"/>
      <c r="E4" s="55"/>
      <c r="F4" s="71"/>
      <c r="G4" s="4">
        <v>1</v>
      </c>
      <c r="H4" s="4">
        <v>2</v>
      </c>
      <c r="I4" s="4">
        <v>3</v>
      </c>
      <c r="J4" s="4" t="s">
        <v>4</v>
      </c>
      <c r="K4" s="78"/>
      <c r="L4" s="55"/>
      <c r="M4" s="57"/>
    </row>
    <row r="5" spans="1:13" ht="16">
      <c r="A5" s="58" t="s">
        <v>171</v>
      </c>
      <c r="B5" s="58"/>
      <c r="C5" s="59"/>
      <c r="D5" s="59"/>
      <c r="E5" s="59"/>
      <c r="F5" s="59"/>
      <c r="G5" s="59"/>
      <c r="H5" s="59"/>
      <c r="I5" s="59"/>
      <c r="J5" s="59"/>
    </row>
    <row r="6" spans="1:13">
      <c r="A6" s="40" t="s">
        <v>46</v>
      </c>
      <c r="B6" s="23" t="s">
        <v>225</v>
      </c>
      <c r="C6" s="23" t="s">
        <v>280</v>
      </c>
      <c r="D6" s="23" t="s">
        <v>226</v>
      </c>
      <c r="E6" s="24" t="s">
        <v>294</v>
      </c>
      <c r="F6" s="23" t="s">
        <v>279</v>
      </c>
      <c r="G6" s="38" t="s">
        <v>227</v>
      </c>
      <c r="H6" s="38" t="s">
        <v>228</v>
      </c>
      <c r="I6" s="38" t="s">
        <v>229</v>
      </c>
      <c r="J6" s="38" t="s">
        <v>230</v>
      </c>
      <c r="K6" s="42" t="str">
        <f>"37,5"</f>
        <v>37,5</v>
      </c>
      <c r="L6" s="37" t="str">
        <f>"33,9131"</f>
        <v>33,9131</v>
      </c>
      <c r="M6" s="23" t="s">
        <v>277</v>
      </c>
    </row>
    <row r="8" spans="1:13" ht="16">
      <c r="A8" s="73" t="s">
        <v>49</v>
      </c>
      <c r="B8" s="73"/>
      <c r="C8" s="74"/>
      <c r="D8" s="74"/>
      <c r="E8" s="74"/>
      <c r="F8" s="74"/>
      <c r="G8" s="74"/>
      <c r="H8" s="74"/>
      <c r="I8" s="74"/>
      <c r="J8" s="74"/>
    </row>
    <row r="9" spans="1:13">
      <c r="A9" s="40" t="s">
        <v>46</v>
      </c>
      <c r="B9" s="23" t="s">
        <v>214</v>
      </c>
      <c r="C9" s="23" t="s">
        <v>281</v>
      </c>
      <c r="D9" s="23" t="s">
        <v>216</v>
      </c>
      <c r="E9" s="24" t="s">
        <v>295</v>
      </c>
      <c r="F9" s="23" t="s">
        <v>263</v>
      </c>
      <c r="G9" s="38" t="s">
        <v>82</v>
      </c>
      <c r="H9" s="38" t="s">
        <v>82</v>
      </c>
      <c r="I9" s="39" t="s">
        <v>56</v>
      </c>
      <c r="J9" s="40"/>
      <c r="K9" s="42" t="str">
        <f>"45,0"</f>
        <v>45,0</v>
      </c>
      <c r="L9" s="37" t="str">
        <f>"56,0139"</f>
        <v>56,0139</v>
      </c>
      <c r="M9" s="23"/>
    </row>
    <row r="11" spans="1:13" ht="16">
      <c r="A11" s="73" t="s">
        <v>58</v>
      </c>
      <c r="B11" s="73"/>
      <c r="C11" s="74"/>
      <c r="D11" s="74"/>
      <c r="E11" s="74"/>
      <c r="F11" s="74"/>
      <c r="G11" s="74"/>
      <c r="H11" s="74"/>
      <c r="I11" s="74"/>
      <c r="J11" s="74"/>
    </row>
    <row r="12" spans="1:13">
      <c r="A12" s="40" t="s">
        <v>46</v>
      </c>
      <c r="B12" s="23" t="s">
        <v>200</v>
      </c>
      <c r="C12" s="23" t="s">
        <v>201</v>
      </c>
      <c r="D12" s="23" t="s">
        <v>231</v>
      </c>
      <c r="E12" s="24" t="s">
        <v>290</v>
      </c>
      <c r="F12" s="23" t="s">
        <v>252</v>
      </c>
      <c r="G12" s="38" t="s">
        <v>232</v>
      </c>
      <c r="H12" s="39" t="s">
        <v>82</v>
      </c>
      <c r="I12" s="38" t="s">
        <v>82</v>
      </c>
      <c r="J12" s="40"/>
      <c r="K12" s="42" t="str">
        <f>"45,0"</f>
        <v>45,0</v>
      </c>
      <c r="L12" s="37" t="str">
        <f>"33,6780"</f>
        <v>33,6780</v>
      </c>
      <c r="M12" s="23" t="s">
        <v>169</v>
      </c>
    </row>
    <row r="14" spans="1:13" ht="16">
      <c r="A14" s="73" t="s">
        <v>129</v>
      </c>
      <c r="B14" s="73"/>
      <c r="C14" s="74"/>
      <c r="D14" s="74"/>
      <c r="E14" s="74"/>
      <c r="F14" s="74"/>
      <c r="G14" s="74"/>
      <c r="H14" s="74"/>
      <c r="I14" s="74"/>
      <c r="J14" s="74"/>
    </row>
    <row r="15" spans="1:13">
      <c r="A15" s="31" t="s">
        <v>46</v>
      </c>
      <c r="B15" s="11" t="s">
        <v>233</v>
      </c>
      <c r="C15" s="11" t="s">
        <v>234</v>
      </c>
      <c r="D15" s="11" t="s">
        <v>235</v>
      </c>
      <c r="E15" s="12" t="s">
        <v>290</v>
      </c>
      <c r="F15" s="11" t="s">
        <v>266</v>
      </c>
      <c r="G15" s="29" t="s">
        <v>56</v>
      </c>
      <c r="H15" s="30" t="s">
        <v>127</v>
      </c>
      <c r="I15" s="30" t="s">
        <v>127</v>
      </c>
      <c r="J15" s="31"/>
      <c r="K15" s="43" t="str">
        <f>"50,0"</f>
        <v>50,0</v>
      </c>
      <c r="L15" s="13" t="str">
        <f>"34,8775"</f>
        <v>34,8775</v>
      </c>
      <c r="M15" s="11"/>
    </row>
    <row r="16" spans="1:13">
      <c r="A16" s="35" t="s">
        <v>47</v>
      </c>
      <c r="B16" s="17" t="s">
        <v>134</v>
      </c>
      <c r="C16" s="17" t="s">
        <v>135</v>
      </c>
      <c r="D16" s="17" t="s">
        <v>236</v>
      </c>
      <c r="E16" s="18" t="s">
        <v>290</v>
      </c>
      <c r="F16" s="17" t="s">
        <v>250</v>
      </c>
      <c r="G16" s="34" t="s">
        <v>217</v>
      </c>
      <c r="H16" s="34" t="s">
        <v>55</v>
      </c>
      <c r="I16" s="36" t="s">
        <v>83</v>
      </c>
      <c r="J16" s="35"/>
      <c r="K16" s="44" t="str">
        <f>"47,5"</f>
        <v>47,5</v>
      </c>
      <c r="L16" s="19" t="str">
        <f>"33,6428"</f>
        <v>33,6428</v>
      </c>
      <c r="M16" s="17"/>
    </row>
    <row r="18" spans="1:13" ht="16">
      <c r="A18" s="73" t="s">
        <v>11</v>
      </c>
      <c r="B18" s="73"/>
      <c r="C18" s="74"/>
      <c r="D18" s="74"/>
      <c r="E18" s="74"/>
      <c r="F18" s="74"/>
      <c r="G18" s="74"/>
      <c r="H18" s="74"/>
      <c r="I18" s="74"/>
      <c r="J18" s="74"/>
    </row>
    <row r="19" spans="1:13">
      <c r="A19" s="31" t="s">
        <v>46</v>
      </c>
      <c r="B19" s="11" t="s">
        <v>237</v>
      </c>
      <c r="C19" s="11" t="s">
        <v>238</v>
      </c>
      <c r="D19" s="11" t="s">
        <v>239</v>
      </c>
      <c r="E19" s="12" t="s">
        <v>290</v>
      </c>
      <c r="F19" s="11" t="s">
        <v>250</v>
      </c>
      <c r="G19" s="29" t="s">
        <v>137</v>
      </c>
      <c r="H19" s="29" t="s">
        <v>240</v>
      </c>
      <c r="I19" s="29" t="s">
        <v>241</v>
      </c>
      <c r="J19" s="30" t="s">
        <v>242</v>
      </c>
      <c r="K19" s="43" t="str">
        <f>"82,0"</f>
        <v>82,0</v>
      </c>
      <c r="L19" s="13" t="str">
        <f>"48,1053"</f>
        <v>48,1053</v>
      </c>
      <c r="M19" s="11" t="s">
        <v>278</v>
      </c>
    </row>
    <row r="20" spans="1:13">
      <c r="A20" s="33" t="s">
        <v>47</v>
      </c>
      <c r="B20" s="14" t="s">
        <v>222</v>
      </c>
      <c r="C20" s="14" t="s">
        <v>243</v>
      </c>
      <c r="D20" s="14" t="s">
        <v>223</v>
      </c>
      <c r="E20" s="15" t="s">
        <v>290</v>
      </c>
      <c r="F20" s="14" t="s">
        <v>253</v>
      </c>
      <c r="G20" s="32" t="s">
        <v>127</v>
      </c>
      <c r="H20" s="41" t="s">
        <v>128</v>
      </c>
      <c r="I20" s="41" t="s">
        <v>128</v>
      </c>
      <c r="J20" s="33"/>
      <c r="K20" s="45" t="str">
        <f>"55,0"</f>
        <v>55,0</v>
      </c>
      <c r="L20" s="16" t="str">
        <f>"32,8487"</f>
        <v>32,8487</v>
      </c>
      <c r="M20" s="14" t="s">
        <v>224</v>
      </c>
    </row>
    <row r="21" spans="1:13">
      <c r="A21" s="33" t="s">
        <v>123</v>
      </c>
      <c r="B21" s="14" t="s">
        <v>244</v>
      </c>
      <c r="C21" s="14" t="s">
        <v>245</v>
      </c>
      <c r="D21" s="14" t="s">
        <v>27</v>
      </c>
      <c r="E21" s="15" t="s">
        <v>290</v>
      </c>
      <c r="F21" s="14" t="s">
        <v>250</v>
      </c>
      <c r="G21" s="41" t="s">
        <v>246</v>
      </c>
      <c r="H21" s="41" t="s">
        <v>142</v>
      </c>
      <c r="I21" s="41" t="s">
        <v>247</v>
      </c>
      <c r="J21" s="33"/>
      <c r="K21" s="45">
        <v>0</v>
      </c>
      <c r="L21" s="16" t="str">
        <f>"0,0000"</f>
        <v>0,0000</v>
      </c>
      <c r="M21" s="14"/>
    </row>
    <row r="22" spans="1:13">
      <c r="A22" s="35" t="s">
        <v>46</v>
      </c>
      <c r="B22" s="17" t="s">
        <v>222</v>
      </c>
      <c r="C22" s="17" t="s">
        <v>282</v>
      </c>
      <c r="D22" s="17" t="s">
        <v>248</v>
      </c>
      <c r="E22" s="18" t="s">
        <v>295</v>
      </c>
      <c r="F22" s="17" t="s">
        <v>253</v>
      </c>
      <c r="G22" s="34" t="s">
        <v>127</v>
      </c>
      <c r="H22" s="36" t="s">
        <v>128</v>
      </c>
      <c r="I22" s="36" t="s">
        <v>128</v>
      </c>
      <c r="J22" s="35"/>
      <c r="K22" s="44" t="str">
        <f>"55,0"</f>
        <v>55,0</v>
      </c>
      <c r="L22" s="19" t="str">
        <f>"40,2498"</f>
        <v>40,2498</v>
      </c>
      <c r="M22" s="17" t="s">
        <v>224</v>
      </c>
    </row>
  </sheetData>
  <mergeCells count="16">
    <mergeCell ref="A8:J8"/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WRPF ПЛ без экипировки ДК</vt:lpstr>
      <vt:lpstr>WRPF ПЛ без экипировки</vt:lpstr>
      <vt:lpstr>WRPF Жим лежа без экип ДК</vt:lpstr>
      <vt:lpstr>WRPF Жим лежа без экип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2022-11-24T12:47:37Z</dcterms:modified>
</cp:coreProperties>
</file>