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Ноябрь/"/>
    </mc:Choice>
  </mc:AlternateContent>
  <xr:revisionPtr revIDLastSave="0" documentId="13_ncr:1_{59951B88-9E43-3F4D-AF2F-D6A56D4F0009}" xr6:coauthVersionLast="45" xr6:coauthVersionMax="45" xr10:uidLastSave="{00000000-0000-0000-0000-000000000000}"/>
  <bookViews>
    <workbookView xWindow="480" yWindow="460" windowWidth="28080" windowHeight="15860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14" r:id="rId5"/>
    <sheet name="WRPF Двоеборье без экип" sheetId="13" r:id="rId6"/>
    <sheet name="WRPF Жим лежа без экип ДК" sheetId="10" r:id="rId7"/>
    <sheet name="WRPF Жим лежа без экип" sheetId="9" r:id="rId8"/>
    <sheet name="WRPF Тяга без экипировки ДК" sheetId="12" r:id="rId9"/>
    <sheet name="WRPF Тяга без экипировки" sheetId="11" r:id="rId10"/>
    <sheet name="WRPF Подъем на бицепс ДК" sheetId="17" r:id="rId11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7" l="1"/>
  <c r="L6" i="17"/>
  <c r="K7" i="17"/>
  <c r="L7" i="17"/>
  <c r="K10" i="17"/>
  <c r="L10" i="17"/>
  <c r="P9" i="14"/>
  <c r="O9" i="14"/>
  <c r="P6" i="14"/>
  <c r="O6" i="14"/>
  <c r="P6" i="13"/>
  <c r="O6" i="13"/>
  <c r="L27" i="12"/>
  <c r="K27" i="12"/>
  <c r="L24" i="12"/>
  <c r="K24" i="12"/>
  <c r="L21" i="12"/>
  <c r="K21" i="12"/>
  <c r="L20" i="12"/>
  <c r="K20" i="12"/>
  <c r="L17" i="12"/>
  <c r="K17" i="12"/>
  <c r="L14" i="12"/>
  <c r="K14" i="12"/>
  <c r="L11" i="12"/>
  <c r="K11" i="12"/>
  <c r="L10" i="12"/>
  <c r="K10" i="12"/>
  <c r="L9" i="12"/>
  <c r="K9" i="12"/>
  <c r="L6" i="12"/>
  <c r="K6" i="12"/>
  <c r="L15" i="11"/>
  <c r="L12" i="11"/>
  <c r="K12" i="11"/>
  <c r="L9" i="11"/>
  <c r="K9" i="11"/>
  <c r="L6" i="11"/>
  <c r="K6" i="11"/>
  <c r="L24" i="10"/>
  <c r="K24" i="10"/>
  <c r="L23" i="10"/>
  <c r="K23" i="10"/>
  <c r="L22" i="10"/>
  <c r="K22" i="10"/>
  <c r="L21" i="10"/>
  <c r="K21" i="10"/>
  <c r="L20" i="10"/>
  <c r="K20" i="10"/>
  <c r="L19" i="10"/>
  <c r="K19" i="10"/>
  <c r="L16" i="10"/>
  <c r="K16" i="10"/>
  <c r="L15" i="10"/>
  <c r="K15" i="10"/>
  <c r="L12" i="10"/>
  <c r="K12" i="10"/>
  <c r="L9" i="10"/>
  <c r="K9" i="10"/>
  <c r="L6" i="10"/>
  <c r="K6" i="10"/>
  <c r="L19" i="9"/>
  <c r="K19" i="9"/>
  <c r="L18" i="9"/>
  <c r="K18" i="9"/>
  <c r="L15" i="9"/>
  <c r="K15" i="9"/>
  <c r="L14" i="9"/>
  <c r="K14" i="9"/>
  <c r="L11" i="9"/>
  <c r="L10" i="9"/>
  <c r="L9" i="9"/>
  <c r="K9" i="9"/>
  <c r="L6" i="9"/>
  <c r="K6" i="9"/>
  <c r="T23" i="8"/>
  <c r="S23" i="8"/>
  <c r="T22" i="8"/>
  <c r="S22" i="8"/>
  <c r="T19" i="8"/>
  <c r="S19" i="8"/>
  <c r="T16" i="8"/>
  <c r="S16" i="8"/>
  <c r="T13" i="8"/>
  <c r="S13" i="8"/>
  <c r="T10" i="8"/>
  <c r="S10" i="8"/>
  <c r="T9" i="8"/>
  <c r="S9" i="8"/>
  <c r="T6" i="8"/>
  <c r="S6" i="8"/>
  <c r="T41" i="7"/>
  <c r="S41" i="7"/>
  <c r="T38" i="7"/>
  <c r="S38" i="7"/>
  <c r="T37" i="7"/>
  <c r="S37" i="7"/>
  <c r="T36" i="7"/>
  <c r="S36" i="7"/>
  <c r="T33" i="7"/>
  <c r="S33" i="7"/>
  <c r="T32" i="7"/>
  <c r="S32" i="7"/>
  <c r="T31" i="7"/>
  <c r="S31" i="7"/>
  <c r="T28" i="7"/>
  <c r="S28" i="7"/>
  <c r="T27" i="7"/>
  <c r="S27" i="7"/>
  <c r="T26" i="7"/>
  <c r="S26" i="7"/>
  <c r="T23" i="7"/>
  <c r="S23" i="7"/>
  <c r="T20" i="7"/>
  <c r="S20" i="7"/>
  <c r="T17" i="7"/>
  <c r="S17" i="7"/>
  <c r="T16" i="7"/>
  <c r="S16" i="7"/>
  <c r="T15" i="7"/>
  <c r="S15" i="7"/>
  <c r="T12" i="7"/>
  <c r="S12" i="7"/>
  <c r="T9" i="7"/>
  <c r="S9" i="7"/>
  <c r="T6" i="7"/>
  <c r="S6" i="7"/>
  <c r="T9" i="6"/>
  <c r="S9" i="6"/>
  <c r="T6" i="6"/>
  <c r="S6" i="6"/>
  <c r="T6" i="5"/>
  <c r="S6" i="5"/>
</calcChain>
</file>

<file path=xl/sharedStrings.xml><?xml version="1.0" encoding="utf-8"?>
<sst xmlns="http://schemas.openxmlformats.org/spreadsheetml/2006/main" count="1092" uniqueCount="335">
  <si>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</si>
  <si>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</si>
  <si>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</si>
  <si>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</si>
  <si>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</si>
  <si>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</si>
  <si>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</si>
  <si>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</si>
  <si>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</si>
  <si>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</si>
  <si>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110</t>
  </si>
  <si>
    <t>Акишин Александр</t>
  </si>
  <si>
    <t>Юниоры (18.04.1999)/23</t>
  </si>
  <si>
    <t>107,40</t>
  </si>
  <si>
    <t xml:space="preserve">Владивосток/Приморский край </t>
  </si>
  <si>
    <t>270,0</t>
  </si>
  <si>
    <t>170,0</t>
  </si>
  <si>
    <t>180,0</t>
  </si>
  <si>
    <t>185,0</t>
  </si>
  <si>
    <t>260,0</t>
  </si>
  <si>
    <t>275,0</t>
  </si>
  <si>
    <t>285,0</t>
  </si>
  <si>
    <t xml:space="preserve">Швец Максим 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</si>
  <si>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</si>
  <si>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</si>
  <si>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</si>
  <si>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</si>
  <si>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Сумма </t>
  </si>
  <si>
    <t xml:space="preserve">Wilks </t>
  </si>
  <si>
    <t>110</t>
  </si>
  <si>
    <t>1</t>
  </si>
  <si>
    <t>ВЕСОВАЯ КАТЕГОРИЯ   60</t>
  </si>
  <si>
    <t>Ерофеева Жанна</t>
  </si>
  <si>
    <t>Открытая (01.02.1985)/37</t>
  </si>
  <si>
    <t>59,90</t>
  </si>
  <si>
    <t xml:space="preserve">Арсеньев/Приморский край </t>
  </si>
  <si>
    <t>110,0</t>
  </si>
  <si>
    <t>115,0</t>
  </si>
  <si>
    <t>120,0</t>
  </si>
  <si>
    <t>57,5</t>
  </si>
  <si>
    <t>60,0</t>
  </si>
  <si>
    <t>62,5</t>
  </si>
  <si>
    <t>125,0</t>
  </si>
  <si>
    <t>132,5</t>
  </si>
  <si>
    <t>135,0</t>
  </si>
  <si>
    <t xml:space="preserve">Турпак Анастасия </t>
  </si>
  <si>
    <t>ВЕСОВАЯ КАТЕГОРИЯ   90</t>
  </si>
  <si>
    <t>Гриценко Роман</t>
  </si>
  <si>
    <t>Юниоры (18.10.2002)/20</t>
  </si>
  <si>
    <t>84,90</t>
  </si>
  <si>
    <t>140,0</t>
  </si>
  <si>
    <t>160,0</t>
  </si>
  <si>
    <t>90,0</t>
  </si>
  <si>
    <t>100,0</t>
  </si>
  <si>
    <t>155,0</t>
  </si>
  <si>
    <t xml:space="preserve">Открытая </t>
  </si>
  <si>
    <t>90</t>
  </si>
  <si>
    <t>ВЕСОВАЯ КАТЕГОРИЯ   52</t>
  </si>
  <si>
    <t>Крохмалёва Анна</t>
  </si>
  <si>
    <t>Юниорки (24.02.2002)/20</t>
  </si>
  <si>
    <t>48,90</t>
  </si>
  <si>
    <t xml:space="preserve">Уссурийск/Приморский край </t>
  </si>
  <si>
    <t>45,0</t>
  </si>
  <si>
    <t>50,0</t>
  </si>
  <si>
    <t>52,5</t>
  </si>
  <si>
    <t>20,0</t>
  </si>
  <si>
    <t>22,5</t>
  </si>
  <si>
    <t>25,0</t>
  </si>
  <si>
    <t>55,0</t>
  </si>
  <si>
    <t xml:space="preserve">Крохмалёв Леонид </t>
  </si>
  <si>
    <t>ВЕСОВАЯ КАТЕГОРИЯ   56</t>
  </si>
  <si>
    <t>Кулаковская Валерия</t>
  </si>
  <si>
    <t>Девушки 17-19 (12.05.2004)/18</t>
  </si>
  <si>
    <t>54,50</t>
  </si>
  <si>
    <t>80,0</t>
  </si>
  <si>
    <t>85,0</t>
  </si>
  <si>
    <t>42,5</t>
  </si>
  <si>
    <t>70,0</t>
  </si>
  <si>
    <t xml:space="preserve">Хакимов Болат </t>
  </si>
  <si>
    <t>Азовцева Екатерина</t>
  </si>
  <si>
    <t>Открытая (19.02.1995)/27</t>
  </si>
  <si>
    <t>59,70</t>
  </si>
  <si>
    <t>105,0</t>
  </si>
  <si>
    <t>112,5</t>
  </si>
  <si>
    <t>Битниревский Андрей</t>
  </si>
  <si>
    <t>Юноши 14-16 (28.02.2006)/16</t>
  </si>
  <si>
    <t>54,60</t>
  </si>
  <si>
    <t>117,5</t>
  </si>
  <si>
    <t>67,5</t>
  </si>
  <si>
    <t>72,5</t>
  </si>
  <si>
    <t>150,0</t>
  </si>
  <si>
    <t>165,0</t>
  </si>
  <si>
    <t>Ким Алексей</t>
  </si>
  <si>
    <t>Юноши 17-19 (15.07.2005)/17</t>
  </si>
  <si>
    <t>55,90</t>
  </si>
  <si>
    <t>65,0</t>
  </si>
  <si>
    <t>95,0</t>
  </si>
  <si>
    <t>Окладников Дитрий</t>
  </si>
  <si>
    <t>Юноши 17-19 (18.10.2005)/17</t>
  </si>
  <si>
    <t>56,00</t>
  </si>
  <si>
    <t>75,0</t>
  </si>
  <si>
    <t>82,5</t>
  </si>
  <si>
    <t>Мин Артём</t>
  </si>
  <si>
    <t>Юноши 14-16 (24.11.2007)/15</t>
  </si>
  <si>
    <t>59,30</t>
  </si>
  <si>
    <t>77,5</t>
  </si>
  <si>
    <t>47,5</t>
  </si>
  <si>
    <t>ВЕСОВАЯ КАТЕГОРИЯ   75</t>
  </si>
  <si>
    <t>Слободяник Денис</t>
  </si>
  <si>
    <t>Юноши 14-16 (09.06.2007)/15</t>
  </si>
  <si>
    <t>70,50</t>
  </si>
  <si>
    <t>ВЕСОВАЯ КАТЕГОРИЯ   82.5</t>
  </si>
  <si>
    <t>Гаврилов Дмитрий</t>
  </si>
  <si>
    <t>Юноши 17-19 (14.02.2005)/17</t>
  </si>
  <si>
    <t>79,20</t>
  </si>
  <si>
    <t>87,5</t>
  </si>
  <si>
    <t>Шуляк Иван</t>
  </si>
  <si>
    <t>Открытая (25.04.1989)/33</t>
  </si>
  <si>
    <t>80,30</t>
  </si>
  <si>
    <t xml:space="preserve">Партизанск/Приморский край </t>
  </si>
  <si>
    <t>200,0</t>
  </si>
  <si>
    <t>210,0</t>
  </si>
  <si>
    <t>215,0</t>
  </si>
  <si>
    <t>175,0</t>
  </si>
  <si>
    <t>225,0</t>
  </si>
  <si>
    <t>230,0</t>
  </si>
  <si>
    <t>Денис Маслов</t>
  </si>
  <si>
    <t>Открытая (21.06.2001)/21</t>
  </si>
  <si>
    <t>79,00</t>
  </si>
  <si>
    <t>190,0</t>
  </si>
  <si>
    <t>Кулаков Сергей</t>
  </si>
  <si>
    <t>Юноши 14-16 (14.02.2007)/15</t>
  </si>
  <si>
    <t>85,00</t>
  </si>
  <si>
    <t>Нагорнов Сергей</t>
  </si>
  <si>
    <t>Юниоры (07.08.2000)/22</t>
  </si>
  <si>
    <t>84,50</t>
  </si>
  <si>
    <t>130,0</t>
  </si>
  <si>
    <t>Крохмалёв Леонид</t>
  </si>
  <si>
    <t>Открытая (03.05.1999)/23</t>
  </si>
  <si>
    <t>88,70</t>
  </si>
  <si>
    <t>137,5</t>
  </si>
  <si>
    <t>145,0</t>
  </si>
  <si>
    <t>152,5</t>
  </si>
  <si>
    <t>235,0</t>
  </si>
  <si>
    <t>ВЕСОВАЯ КАТЕГОРИЯ   100</t>
  </si>
  <si>
    <t>Бабийчук Максим</t>
  </si>
  <si>
    <t>Юниоры (16.11.2001)/21</t>
  </si>
  <si>
    <t>93,50</t>
  </si>
  <si>
    <t>122,5</t>
  </si>
  <si>
    <t>Ярошенко Никита</t>
  </si>
  <si>
    <t>Открытая (24.10.1993)/29</t>
  </si>
  <si>
    <t>100,00</t>
  </si>
  <si>
    <t>250,0</t>
  </si>
  <si>
    <t>262,5</t>
  </si>
  <si>
    <t>172,5</t>
  </si>
  <si>
    <t>177,5</t>
  </si>
  <si>
    <t>300,0</t>
  </si>
  <si>
    <t>325,0</t>
  </si>
  <si>
    <t>330,0</t>
  </si>
  <si>
    <t>Садыков Тимур</t>
  </si>
  <si>
    <t>Открытая (29.04.1997)/25</t>
  </si>
  <si>
    <t>97,60</t>
  </si>
  <si>
    <t>220,0</t>
  </si>
  <si>
    <t>142,5</t>
  </si>
  <si>
    <t>Голоха Алексей</t>
  </si>
  <si>
    <t>Открытая (18.09.1997)/25</t>
  </si>
  <si>
    <t>104,10</t>
  </si>
  <si>
    <t>240,0</t>
  </si>
  <si>
    <t>182,5</t>
  </si>
  <si>
    <t>265,0</t>
  </si>
  <si>
    <t>280,0</t>
  </si>
  <si>
    <t>290,0</t>
  </si>
  <si>
    <t xml:space="preserve">Юноши 17-19 </t>
  </si>
  <si>
    <t>56</t>
  </si>
  <si>
    <t xml:space="preserve">Юноши </t>
  </si>
  <si>
    <t xml:space="preserve">Юноши 14-16 </t>
  </si>
  <si>
    <t>82.5</t>
  </si>
  <si>
    <t>100</t>
  </si>
  <si>
    <t>2</t>
  </si>
  <si>
    <t>ВЕСОВАЯ КАТЕГОРИЯ   44</t>
  </si>
  <si>
    <t>Шарипова Малика</t>
  </si>
  <si>
    <t>Девушки 14-16 (03.01.2012)/10</t>
  </si>
  <si>
    <t>33,00</t>
  </si>
  <si>
    <t xml:space="preserve">Большой Камень/Приморский край </t>
  </si>
  <si>
    <t xml:space="preserve">Шуляк Иван </t>
  </si>
  <si>
    <t>Пичугина Алина</t>
  </si>
  <si>
    <t>Девушки 17-19 (01.09.2004)/18</t>
  </si>
  <si>
    <t>55,20</t>
  </si>
  <si>
    <t>40,0</t>
  </si>
  <si>
    <t>97,5</t>
  </si>
  <si>
    <t>Открытая (01.09.2004)/18</t>
  </si>
  <si>
    <t>Егорова Ольга</t>
  </si>
  <si>
    <t>Открытая (06.12.1998)/23</t>
  </si>
  <si>
    <t>59,60</t>
  </si>
  <si>
    <t xml:space="preserve">Артём/Приморский край </t>
  </si>
  <si>
    <t>102,5</t>
  </si>
  <si>
    <t xml:space="preserve">Бурцев Анатолий </t>
  </si>
  <si>
    <t>Суриков Дмитрий</t>
  </si>
  <si>
    <t>Юноши 17-19 (24.08.2005)/17</t>
  </si>
  <si>
    <t>59,10</t>
  </si>
  <si>
    <t xml:space="preserve">Федяев Василий </t>
  </si>
  <si>
    <t>Колпинец Савелий</t>
  </si>
  <si>
    <t>Юниоры (27.06.2002)/20</t>
  </si>
  <si>
    <t>82,50</t>
  </si>
  <si>
    <t>Лопарев Денис</t>
  </si>
  <si>
    <t>Открытая (24.07.1986)/36</t>
  </si>
  <si>
    <t>89,30</t>
  </si>
  <si>
    <t>Потапов Павел</t>
  </si>
  <si>
    <t>Мастера 40-49 (25.03.1979)/43</t>
  </si>
  <si>
    <t>84,10</t>
  </si>
  <si>
    <t>Серебреников Сергей</t>
  </si>
  <si>
    <t>Открытая (16.07.1971)/51</t>
  </si>
  <si>
    <t>81,20</t>
  </si>
  <si>
    <t>Рычков Константин</t>
  </si>
  <si>
    <t>Открытая (03.11.1979)/43</t>
  </si>
  <si>
    <t>90,00</t>
  </si>
  <si>
    <t xml:space="preserve">Комков Александр </t>
  </si>
  <si>
    <t>Латышев Руслан</t>
  </si>
  <si>
    <t>Открытая (02.07.1990)/32</t>
  </si>
  <si>
    <t>84,60</t>
  </si>
  <si>
    <t xml:space="preserve">Хакеров Болат </t>
  </si>
  <si>
    <t>Белянко Роман</t>
  </si>
  <si>
    <t>Мастера 40-49 (09.12.1980)/41</t>
  </si>
  <si>
    <t xml:space="preserve">Метёлкин Михаил </t>
  </si>
  <si>
    <t>Долгов Виталий</t>
  </si>
  <si>
    <t>Открытая (22.05.1984)/38</t>
  </si>
  <si>
    <t>91,60</t>
  </si>
  <si>
    <t xml:space="preserve">Хабаровск/Хабаровский край </t>
  </si>
  <si>
    <t xml:space="preserve">Дедюля Валентин </t>
  </si>
  <si>
    <t>ВЕСОВАЯ КАТЕГОРИЯ   125</t>
  </si>
  <si>
    <t>Багаев Александр</t>
  </si>
  <si>
    <t>Открытая (28.11.1989)/32</t>
  </si>
  <si>
    <t>120,40</t>
  </si>
  <si>
    <t>202,5</t>
  </si>
  <si>
    <t>Пальшин Леонид</t>
  </si>
  <si>
    <t>Мастера 50-59 (22.03.1970)/52</t>
  </si>
  <si>
    <t>118,50</t>
  </si>
  <si>
    <t xml:space="preserve">Москва </t>
  </si>
  <si>
    <t xml:space="preserve">Результат </t>
  </si>
  <si>
    <t>Результат</t>
  </si>
  <si>
    <t>-</t>
  </si>
  <si>
    <t>Воякина Валерия</t>
  </si>
  <si>
    <t>Открытая (01.03.1994)/28</t>
  </si>
  <si>
    <t xml:space="preserve">Метелкин Михаил </t>
  </si>
  <si>
    <t>ВЕСОВАЯ КАТЕГОРИЯ   67.5</t>
  </si>
  <si>
    <t>Мельников Владимир</t>
  </si>
  <si>
    <t>Открытая (02.05.1984)/38</t>
  </si>
  <si>
    <t>64,00</t>
  </si>
  <si>
    <t>107,5</t>
  </si>
  <si>
    <t xml:space="preserve">Маторин Александр </t>
  </si>
  <si>
    <t>Тяжлов Владислав</t>
  </si>
  <si>
    <t>Открытая (10.09.1989)/33</t>
  </si>
  <si>
    <t>79,50</t>
  </si>
  <si>
    <t>Сосновенко Артем</t>
  </si>
  <si>
    <t>Открытая (21.01.1990)/32</t>
  </si>
  <si>
    <t>Виткалов Илья</t>
  </si>
  <si>
    <t>Юниоры (23.02.2000)/22</t>
  </si>
  <si>
    <t>88,50</t>
  </si>
  <si>
    <t>147,5</t>
  </si>
  <si>
    <t>Фролов Александр</t>
  </si>
  <si>
    <t>Открытая (27.11.1987)/34</t>
  </si>
  <si>
    <t>Кадзилов Сослан</t>
  </si>
  <si>
    <t>Открытая (09.10.1991)/31</t>
  </si>
  <si>
    <t>89,50</t>
  </si>
  <si>
    <t>167,5</t>
  </si>
  <si>
    <t>Коваль Алексей</t>
  </si>
  <si>
    <t>Открытая (18.04.1989)/33</t>
  </si>
  <si>
    <t>89,80</t>
  </si>
  <si>
    <t>Шанин Алексей</t>
  </si>
  <si>
    <t>Мастера 40-49 (07.11.1974)/48</t>
  </si>
  <si>
    <t>89,10</t>
  </si>
  <si>
    <t>3</t>
  </si>
  <si>
    <t>4</t>
  </si>
  <si>
    <t>Лембикова Лариса</t>
  </si>
  <si>
    <t>Мастера 50-59 (19.06.1972)/50</t>
  </si>
  <si>
    <t>Прилепо Владислав</t>
  </si>
  <si>
    <t>Юноши 14-16 (24.12.2007)/14</t>
  </si>
  <si>
    <t>53,30</t>
  </si>
  <si>
    <t>Швец Максим</t>
  </si>
  <si>
    <t>Открытая (28.10.1998)/24</t>
  </si>
  <si>
    <t>105,80</t>
  </si>
  <si>
    <t>320,0</t>
  </si>
  <si>
    <t xml:space="preserve">Тарасов Владимир </t>
  </si>
  <si>
    <t>Сивер Анастасия</t>
  </si>
  <si>
    <t>Открытая (08.08.1988)/34</t>
  </si>
  <si>
    <t>Кихаял Екатерина</t>
  </si>
  <si>
    <t>Открытая (29.11.1988)/33</t>
  </si>
  <si>
    <t>58,40</t>
  </si>
  <si>
    <t>Вадим Михайлов</t>
  </si>
  <si>
    <t>Открытая (28.10.1988)/34</t>
  </si>
  <si>
    <t>65,50</t>
  </si>
  <si>
    <t>Котов Алексей</t>
  </si>
  <si>
    <t>Открытая (19.09.1987)/35</t>
  </si>
  <si>
    <t>74,50</t>
  </si>
  <si>
    <t>237,5</t>
  </si>
  <si>
    <t>Открытая (27.06.2002)/20</t>
  </si>
  <si>
    <t>Хон Максим</t>
  </si>
  <si>
    <t>Открытая (09.12.1994)/27</t>
  </si>
  <si>
    <t>95,90</t>
  </si>
  <si>
    <t xml:space="preserve">Рычков Константин </t>
  </si>
  <si>
    <t>75</t>
  </si>
  <si>
    <t>67.5</t>
  </si>
  <si>
    <t>Бурдинский Иван</t>
  </si>
  <si>
    <t>Открытая (16.12.1993)/28</t>
  </si>
  <si>
    <t>85,50</t>
  </si>
  <si>
    <t>255,0</t>
  </si>
  <si>
    <t xml:space="preserve">Мыльников Александр </t>
  </si>
  <si>
    <t>Турпак Анастасия</t>
  </si>
  <si>
    <t>Мыльников Александр</t>
  </si>
  <si>
    <t>112,00</t>
  </si>
  <si>
    <t>Абрамов Илья</t>
  </si>
  <si>
    <t>Всероссийский мастерский турнир «Черная акула II»
WRPF Пауэрлифтинг без экипировки ДК
Арсеньев/Приморский край, 26 ноября 2022 года</t>
  </si>
  <si>
    <t>Всероссийский мастерский турнир «Черная акула II»
WRPF Пауэрлифтинг без экипировки
Арсеньев/Приморский край, 26 ноября 2022 года</t>
  </si>
  <si>
    <t>Всероссийский мастерский турнир «Черная акула II»
WRPF Пауэрлифтинг классический в бинтах ДК
Арсеньев/Приморский край, 26 ноября 2022 года</t>
  </si>
  <si>
    <t>Всероссийский мастерский турнир «Черная акула II»
WRPF Пауэрлифтинг классический в бинтах
Арсеньев/Приморский край, 26 ноября 2022 года</t>
  </si>
  <si>
    <t>Всероссийский мастерский турнир «Черная акула II»
WRPF Силовое двоеборье без экипировки ДК
Арсеньев/Приморский край, 26 ноября 2022 года</t>
  </si>
  <si>
    <t>Всероссийский мастерский турнир «Черная акула II»
WRPF Силовое двоеборье без экипировки
Арсеньев/Приморский край, 26 ноября 2022 года</t>
  </si>
  <si>
    <t>Всероссийский мастерский турнир «Черная акула II»
WRPF Жим лежа без экипировки ДК
Арсеньев/Приморский край, 26 ноября 2022 года</t>
  </si>
  <si>
    <t>Всероссийский мастерский турнир «Черная акула II»
WRPF Жим лежа без экипировки
Арсеньев/Приморский край, 26 ноября 2022 года</t>
  </si>
  <si>
    <t>Всероссийский мастерский турнир «Черная акула II»
WRPF Становая тяга без экипировки ДК
Арсеньев/Приморский край, 26 ноября 2022 года</t>
  </si>
  <si>
    <t>Всероссийский мастерский турнир «Черная акула II»
WRPF Становая тяга без экипировки
Арсеньев/Приморский край, 26 ноября 2022 года</t>
  </si>
  <si>
    <t>Всероссийский мастерский турнир «Черная акула II»
WRPF Строгий подъем штанги на бицепс ДК
Арсеньев/Приморский край, 26 ноября 2022 года</t>
  </si>
  <si>
    <t>Весовая категория</t>
  </si>
  <si>
    <t>Партизанск/Приморский край</t>
  </si>
  <si>
    <t>Юниоры 20-23 (01.12.2000)/21</t>
  </si>
  <si>
    <t>жим</t>
  </si>
  <si>
    <t>№</t>
  </si>
  <si>
    <t xml:space="preserve">
Дата рождения/Возраст</t>
  </si>
  <si>
    <t>Возрастная группа</t>
  </si>
  <si>
    <t>O</t>
  </si>
  <si>
    <t>J</t>
  </si>
  <si>
    <t>M2</t>
  </si>
  <si>
    <t>T1</t>
  </si>
  <si>
    <t>M1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</si>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</sst>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3"/>
  <sheetViews>
    <sheetView tabSelected="1" workbookViewId="0">
      <selection activeCell="E24" sqref="E24"/>
    </sheetView>
  </sheetViews>
  <sheetFormatPr baseColWidth="10" defaultColWidth="9.1640625" defaultRowHeight="13"/>
  <cols>
    <col min="1" max="1" width="7.5" style="6" bestFit="1" customWidth="1"/>
    <col min="2" max="2" width="17.33203125" style="6" bestFit="1" customWidth="1"/>
    <col min="3" max="3" width="27.83203125" style="6" customWidth="1"/>
    <col min="4" max="4" width="21.5" style="6" bestFit="1" customWidth="1"/>
    <col min="5" max="5" width="10.5" style="11" bestFit="1" customWidth="1"/>
    <col min="6" max="6" width="32.5" style="6" bestFit="1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7" width="5.5" style="20" customWidth="1"/>
    <col min="18" max="18" width="4.83203125" style="20" customWidth="1"/>
    <col min="19" max="19" width="7.83203125" style="7" bestFit="1" customWidth="1"/>
    <col min="20" max="20" width="8.5" style="7" bestFit="1" customWidth="1"/>
    <col min="21" max="21" width="17.6640625" style="6" bestFit="1" customWidth="1"/>
    <col min="22" max="16384" width="9.1640625" style="3"/>
  </cols>
  <sheetData>
    <row r="1" spans="1:21" s="2" customFormat="1" ht="29" customHeight="1">
      <c r="A1" s="54" t="s">
        <v>311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326</v>
      </c>
      <c r="B3" s="69" t="s">
        <v>0</v>
      </c>
      <c r="C3" s="64" t="s">
        <v>327</v>
      </c>
      <c r="D3" s="64" t="s">
        <v>6</v>
      </c>
      <c r="E3" s="66" t="s">
        <v>328</v>
      </c>
      <c r="F3" s="68" t="s">
        <v>5</v>
      </c>
      <c r="G3" s="68" t="s">
        <v>7</v>
      </c>
      <c r="H3" s="68"/>
      <c r="I3" s="68"/>
      <c r="J3" s="68"/>
      <c r="K3" s="68" t="s">
        <v>8</v>
      </c>
      <c r="L3" s="68"/>
      <c r="M3" s="68"/>
      <c r="N3" s="68"/>
      <c r="O3" s="68" t="s">
        <v>9</v>
      </c>
      <c r="P3" s="68"/>
      <c r="Q3" s="68"/>
      <c r="R3" s="68"/>
      <c r="S3" s="66" t="s">
        <v>1</v>
      </c>
      <c r="T3" s="66" t="s">
        <v>3</v>
      </c>
      <c r="U3" s="71" t="s">
        <v>2</v>
      </c>
    </row>
    <row r="4" spans="1:21" s="1" customFormat="1" ht="21" customHeight="1" thickBot="1">
      <c r="A4" s="63"/>
      <c r="B4" s="70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7"/>
      <c r="T4" s="67"/>
      <c r="U4" s="72"/>
    </row>
    <row r="5" spans="1:21" ht="16">
      <c r="A5" s="52" t="s">
        <v>179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24" t="s">
        <v>30</v>
      </c>
      <c r="B6" s="8" t="s">
        <v>180</v>
      </c>
      <c r="C6" s="8" t="s">
        <v>181</v>
      </c>
      <c r="D6" s="8" t="s">
        <v>182</v>
      </c>
      <c r="E6" s="9" t="s">
        <v>332</v>
      </c>
      <c r="F6" s="8" t="s">
        <v>183</v>
      </c>
      <c r="G6" s="23" t="s">
        <v>63</v>
      </c>
      <c r="H6" s="23" t="s">
        <v>39</v>
      </c>
      <c r="I6" s="23" t="s">
        <v>41</v>
      </c>
      <c r="J6" s="24"/>
      <c r="K6" s="23" t="s">
        <v>76</v>
      </c>
      <c r="L6" s="23" t="s">
        <v>62</v>
      </c>
      <c r="M6" s="22" t="s">
        <v>106</v>
      </c>
      <c r="N6" s="24"/>
      <c r="O6" s="23" t="s">
        <v>40</v>
      </c>
      <c r="P6" s="23" t="s">
        <v>95</v>
      </c>
      <c r="Q6" s="23" t="s">
        <v>77</v>
      </c>
      <c r="R6" s="24"/>
      <c r="S6" s="10" t="str">
        <f>"177,5"</f>
        <v>177,5</v>
      </c>
      <c r="T6" s="10" t="str">
        <f>"265,1140"</f>
        <v>265,1140</v>
      </c>
      <c r="U6" s="8" t="s">
        <v>184</v>
      </c>
    </row>
    <row r="8" spans="1:21" ht="16">
      <c r="A8" s="50" t="s">
        <v>70</v>
      </c>
      <c r="B8" s="50"/>
      <c r="C8" s="50"/>
      <c r="D8" s="50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35" t="s">
        <v>30</v>
      </c>
      <c r="B9" s="25" t="s">
        <v>185</v>
      </c>
      <c r="C9" s="25" t="s">
        <v>186</v>
      </c>
      <c r="D9" s="25" t="s">
        <v>187</v>
      </c>
      <c r="E9" s="26" t="s">
        <v>334</v>
      </c>
      <c r="F9" s="25" t="s">
        <v>14</v>
      </c>
      <c r="G9" s="34" t="s">
        <v>100</v>
      </c>
      <c r="H9" s="34" t="s">
        <v>101</v>
      </c>
      <c r="I9" s="36" t="s">
        <v>115</v>
      </c>
      <c r="J9" s="35"/>
      <c r="K9" s="34" t="s">
        <v>188</v>
      </c>
      <c r="L9" s="34" t="s">
        <v>62</v>
      </c>
      <c r="M9" s="36" t="s">
        <v>63</v>
      </c>
      <c r="N9" s="35"/>
      <c r="O9" s="34" t="s">
        <v>52</v>
      </c>
      <c r="P9" s="34" t="s">
        <v>96</v>
      </c>
      <c r="Q9" s="34" t="s">
        <v>189</v>
      </c>
      <c r="R9" s="35"/>
      <c r="S9" s="27" t="str">
        <f>"225,0"</f>
        <v>225,0</v>
      </c>
      <c r="T9" s="27" t="str">
        <f>"267,7500"</f>
        <v>267,7500</v>
      </c>
      <c r="U9" s="25"/>
    </row>
    <row r="10" spans="1:21">
      <c r="A10" s="41" t="s">
        <v>30</v>
      </c>
      <c r="B10" s="31" t="s">
        <v>185</v>
      </c>
      <c r="C10" s="31" t="s">
        <v>190</v>
      </c>
      <c r="D10" s="31" t="s">
        <v>187</v>
      </c>
      <c r="E10" s="32" t="s">
        <v>329</v>
      </c>
      <c r="F10" s="31" t="s">
        <v>14</v>
      </c>
      <c r="G10" s="40" t="s">
        <v>100</v>
      </c>
      <c r="H10" s="40" t="s">
        <v>101</v>
      </c>
      <c r="I10" s="42" t="s">
        <v>115</v>
      </c>
      <c r="J10" s="41"/>
      <c r="K10" s="40" t="s">
        <v>188</v>
      </c>
      <c r="L10" s="40" t="s">
        <v>62</v>
      </c>
      <c r="M10" s="42" t="s">
        <v>63</v>
      </c>
      <c r="N10" s="41"/>
      <c r="O10" s="40" t="s">
        <v>52</v>
      </c>
      <c r="P10" s="40" t="s">
        <v>96</v>
      </c>
      <c r="Q10" s="40" t="s">
        <v>189</v>
      </c>
      <c r="R10" s="41"/>
      <c r="S10" s="33" t="str">
        <f>"225,0"</f>
        <v>225,0</v>
      </c>
      <c r="T10" s="33" t="str">
        <f>"267,7500"</f>
        <v>267,7500</v>
      </c>
      <c r="U10" s="31"/>
    </row>
    <row r="12" spans="1:21" ht="16">
      <c r="A12" s="50" t="s">
        <v>31</v>
      </c>
      <c r="B12" s="50"/>
      <c r="C12" s="50"/>
      <c r="D12" s="50"/>
      <c r="E12" s="5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21">
      <c r="A13" s="24" t="s">
        <v>30</v>
      </c>
      <c r="B13" s="8" t="s">
        <v>191</v>
      </c>
      <c r="C13" s="8" t="s">
        <v>192</v>
      </c>
      <c r="D13" s="8" t="s">
        <v>193</v>
      </c>
      <c r="E13" s="9" t="s">
        <v>329</v>
      </c>
      <c r="F13" s="8" t="s">
        <v>194</v>
      </c>
      <c r="G13" s="23" t="s">
        <v>53</v>
      </c>
      <c r="H13" s="22" t="s">
        <v>36</v>
      </c>
      <c r="I13" s="22" t="s">
        <v>36</v>
      </c>
      <c r="J13" s="24"/>
      <c r="K13" s="23" t="s">
        <v>68</v>
      </c>
      <c r="L13" s="23" t="s">
        <v>39</v>
      </c>
      <c r="M13" s="22" t="s">
        <v>40</v>
      </c>
      <c r="N13" s="24"/>
      <c r="O13" s="23" t="s">
        <v>52</v>
      </c>
      <c r="P13" s="22" t="s">
        <v>53</v>
      </c>
      <c r="Q13" s="23" t="s">
        <v>195</v>
      </c>
      <c r="R13" s="24"/>
      <c r="S13" s="10" t="str">
        <f>"260,0"</f>
        <v>260,0</v>
      </c>
      <c r="T13" s="10" t="str">
        <f>"291,3820"</f>
        <v>291,3820</v>
      </c>
      <c r="U13" s="8" t="s">
        <v>196</v>
      </c>
    </row>
    <row r="15" spans="1:21" ht="16">
      <c r="A15" s="50" t="s">
        <v>31</v>
      </c>
      <c r="B15" s="50"/>
      <c r="C15" s="50"/>
      <c r="D15" s="50"/>
      <c r="E15" s="5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21">
      <c r="A16" s="24" t="s">
        <v>30</v>
      </c>
      <c r="B16" s="8" t="s">
        <v>197</v>
      </c>
      <c r="C16" s="8" t="s">
        <v>198</v>
      </c>
      <c r="D16" s="8" t="s">
        <v>199</v>
      </c>
      <c r="E16" s="9" t="s">
        <v>334</v>
      </c>
      <c r="F16" s="8" t="s">
        <v>14</v>
      </c>
      <c r="G16" s="23" t="s">
        <v>38</v>
      </c>
      <c r="H16" s="23" t="s">
        <v>136</v>
      </c>
      <c r="I16" s="22" t="s">
        <v>141</v>
      </c>
      <c r="J16" s="24"/>
      <c r="K16" s="23" t="s">
        <v>74</v>
      </c>
      <c r="L16" s="22" t="s">
        <v>75</v>
      </c>
      <c r="M16" s="22" t="s">
        <v>75</v>
      </c>
      <c r="N16" s="24"/>
      <c r="O16" s="23" t="s">
        <v>136</v>
      </c>
      <c r="P16" s="23" t="s">
        <v>50</v>
      </c>
      <c r="Q16" s="23" t="s">
        <v>163</v>
      </c>
      <c r="R16" s="24"/>
      <c r="S16" s="10" t="str">
        <f>"352,5"</f>
        <v>352,5</v>
      </c>
      <c r="T16" s="10" t="str">
        <f>"304,8420"</f>
        <v>304,8420</v>
      </c>
      <c r="U16" s="8" t="s">
        <v>200</v>
      </c>
    </row>
    <row r="18" spans="1:21" ht="16">
      <c r="A18" s="50" t="s">
        <v>111</v>
      </c>
      <c r="B18" s="50"/>
      <c r="C18" s="50"/>
      <c r="D18" s="50"/>
      <c r="E18" s="51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21">
      <c r="A19" s="24" t="s">
        <v>30</v>
      </c>
      <c r="B19" s="8" t="s">
        <v>201</v>
      </c>
      <c r="C19" s="8" t="s">
        <v>202</v>
      </c>
      <c r="D19" s="8" t="s">
        <v>203</v>
      </c>
      <c r="E19" s="9" t="s">
        <v>330</v>
      </c>
      <c r="F19" s="8" t="s">
        <v>14</v>
      </c>
      <c r="G19" s="23" t="s">
        <v>16</v>
      </c>
      <c r="H19" s="23" t="s">
        <v>18</v>
      </c>
      <c r="I19" s="22" t="s">
        <v>120</v>
      </c>
      <c r="J19" s="24"/>
      <c r="K19" s="23" t="s">
        <v>82</v>
      </c>
      <c r="L19" s="22" t="s">
        <v>36</v>
      </c>
      <c r="M19" s="23" t="s">
        <v>36</v>
      </c>
      <c r="N19" s="24"/>
      <c r="O19" s="22" t="s">
        <v>125</v>
      </c>
      <c r="P19" s="23" t="s">
        <v>125</v>
      </c>
      <c r="Q19" s="22" t="s">
        <v>167</v>
      </c>
      <c r="R19" s="24"/>
      <c r="S19" s="10" t="str">
        <f>"525,0"</f>
        <v>525,0</v>
      </c>
      <c r="T19" s="10" t="str">
        <f>"351,6975"</f>
        <v>351,6975</v>
      </c>
      <c r="U19" s="8"/>
    </row>
    <row r="21" spans="1:21" ht="16">
      <c r="A21" s="50" t="s">
        <v>46</v>
      </c>
      <c r="B21" s="50"/>
      <c r="C21" s="50"/>
      <c r="D21" s="50"/>
      <c r="E21" s="51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21">
      <c r="A22" s="35" t="s">
        <v>30</v>
      </c>
      <c r="B22" s="25" t="s">
        <v>204</v>
      </c>
      <c r="C22" s="25" t="s">
        <v>205</v>
      </c>
      <c r="D22" s="25" t="s">
        <v>206</v>
      </c>
      <c r="E22" s="26" t="s">
        <v>329</v>
      </c>
      <c r="F22" s="25" t="s">
        <v>14</v>
      </c>
      <c r="G22" s="34" t="s">
        <v>120</v>
      </c>
      <c r="H22" s="34" t="s">
        <v>121</v>
      </c>
      <c r="I22" s="34" t="s">
        <v>122</v>
      </c>
      <c r="J22" s="35"/>
      <c r="K22" s="34" t="s">
        <v>51</v>
      </c>
      <c r="L22" s="36" t="s">
        <v>91</v>
      </c>
      <c r="M22" s="34" t="s">
        <v>91</v>
      </c>
      <c r="N22" s="35"/>
      <c r="O22" s="34" t="s">
        <v>121</v>
      </c>
      <c r="P22" s="34" t="s">
        <v>122</v>
      </c>
      <c r="Q22" s="34" t="s">
        <v>162</v>
      </c>
      <c r="R22" s="35"/>
      <c r="S22" s="27" t="str">
        <f>"600,0"</f>
        <v>600,0</v>
      </c>
      <c r="T22" s="27" t="str">
        <f>"384,6000"</f>
        <v>384,6000</v>
      </c>
      <c r="U22" s="25"/>
    </row>
    <row r="23" spans="1:21">
      <c r="A23" s="41" t="s">
        <v>30</v>
      </c>
      <c r="B23" s="31" t="s">
        <v>207</v>
      </c>
      <c r="C23" s="31" t="s">
        <v>208</v>
      </c>
      <c r="D23" s="31" t="s">
        <v>209</v>
      </c>
      <c r="E23" s="32" t="s">
        <v>333</v>
      </c>
      <c r="F23" s="31" t="s">
        <v>35</v>
      </c>
      <c r="G23" s="40" t="s">
        <v>17</v>
      </c>
      <c r="H23" s="40" t="s">
        <v>129</v>
      </c>
      <c r="I23" s="41"/>
      <c r="J23" s="41"/>
      <c r="K23" s="40" t="s">
        <v>38</v>
      </c>
      <c r="L23" s="40" t="s">
        <v>136</v>
      </c>
      <c r="M23" s="41"/>
      <c r="N23" s="41"/>
      <c r="O23" s="40" t="s">
        <v>121</v>
      </c>
      <c r="P23" s="40" t="s">
        <v>125</v>
      </c>
      <c r="Q23" s="41"/>
      <c r="R23" s="41"/>
      <c r="S23" s="33" t="str">
        <f>"550,0"</f>
        <v>550,0</v>
      </c>
      <c r="T23" s="33" t="str">
        <f>"374,5210"</f>
        <v>374,5210</v>
      </c>
      <c r="U23" s="31" t="s">
        <v>243</v>
      </c>
    </row>
  </sheetData>
  <mergeCells count="19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  <mergeCell ref="A21:R21"/>
    <mergeCell ref="A5:R5"/>
    <mergeCell ref="A8:R8"/>
    <mergeCell ref="A12:R12"/>
    <mergeCell ref="A15:R15"/>
    <mergeCell ref="A18:R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7.5" style="6" bestFit="1" customWidth="1"/>
    <col min="2" max="2" width="20" style="6" bestFit="1" customWidth="1"/>
    <col min="3" max="3" width="27.5" style="6" bestFit="1" customWidth="1"/>
    <col min="4" max="4" width="21.5" style="6" bestFit="1" customWidth="1"/>
    <col min="5" max="5" width="10.5" style="11" bestFit="1" customWidth="1"/>
    <col min="6" max="6" width="28.5" style="6" bestFit="1" customWidth="1"/>
    <col min="7" max="9" width="5.5" style="20" customWidth="1"/>
    <col min="10" max="10" width="4.83203125" style="20" customWidth="1"/>
    <col min="11" max="11" width="10.5" style="21" bestFit="1" customWidth="1"/>
    <col min="12" max="12" width="8.5" style="7" bestFit="1" customWidth="1"/>
    <col min="13" max="13" width="20.33203125" style="6" customWidth="1"/>
    <col min="14" max="16384" width="9.1640625" style="3"/>
  </cols>
  <sheetData>
    <row r="1" spans="1:13" s="2" customFormat="1" ht="29" customHeight="1">
      <c r="A1" s="54" t="s">
        <v>320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326</v>
      </c>
      <c r="B3" s="69" t="s">
        <v>0</v>
      </c>
      <c r="C3" s="64" t="s">
        <v>327</v>
      </c>
      <c r="D3" s="64" t="s">
        <v>6</v>
      </c>
      <c r="E3" s="66" t="s">
        <v>328</v>
      </c>
      <c r="F3" s="68" t="s">
        <v>5</v>
      </c>
      <c r="G3" s="68" t="s">
        <v>9</v>
      </c>
      <c r="H3" s="68"/>
      <c r="I3" s="68"/>
      <c r="J3" s="68"/>
      <c r="K3" s="73" t="s">
        <v>239</v>
      </c>
      <c r="L3" s="66" t="s">
        <v>3</v>
      </c>
      <c r="M3" s="71" t="s">
        <v>2</v>
      </c>
    </row>
    <row r="4" spans="1:13" s="1" customFormat="1" ht="21" customHeight="1" thickBot="1">
      <c r="A4" s="63"/>
      <c r="B4" s="70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74"/>
      <c r="L4" s="67"/>
      <c r="M4" s="72"/>
    </row>
    <row r="5" spans="1:13" ht="16">
      <c r="A5" s="52" t="s">
        <v>111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4" t="s">
        <v>30</v>
      </c>
      <c r="B6" s="8" t="s">
        <v>273</v>
      </c>
      <c r="C6" s="8" t="s">
        <v>274</v>
      </c>
      <c r="D6" s="8" t="s">
        <v>114</v>
      </c>
      <c r="E6" s="9" t="s">
        <v>331</v>
      </c>
      <c r="F6" s="8" t="s">
        <v>35</v>
      </c>
      <c r="G6" s="23" t="s">
        <v>95</v>
      </c>
      <c r="H6" s="23" t="s">
        <v>77</v>
      </c>
      <c r="I6" s="23" t="s">
        <v>100</v>
      </c>
      <c r="J6" s="24"/>
      <c r="K6" s="46" t="str">
        <f>"75,0"</f>
        <v>75,0</v>
      </c>
      <c r="L6" s="10" t="str">
        <f>"79,3672"</f>
        <v>79,3672</v>
      </c>
      <c r="M6" s="8" t="s">
        <v>45</v>
      </c>
    </row>
    <row r="8" spans="1:13" ht="16">
      <c r="A8" s="50" t="s">
        <v>70</v>
      </c>
      <c r="B8" s="50"/>
      <c r="C8" s="50"/>
      <c r="D8" s="50"/>
      <c r="E8" s="51"/>
      <c r="F8" s="50"/>
      <c r="G8" s="50"/>
      <c r="H8" s="50"/>
      <c r="I8" s="50"/>
      <c r="J8" s="50"/>
    </row>
    <row r="9" spans="1:13">
      <c r="A9" s="24" t="s">
        <v>30</v>
      </c>
      <c r="B9" s="8" t="s">
        <v>275</v>
      </c>
      <c r="C9" s="8" t="s">
        <v>276</v>
      </c>
      <c r="D9" s="8" t="s">
        <v>277</v>
      </c>
      <c r="E9" s="9" t="s">
        <v>332</v>
      </c>
      <c r="F9" s="8" t="s">
        <v>35</v>
      </c>
      <c r="G9" s="23" t="s">
        <v>75</v>
      </c>
      <c r="H9" s="23" t="s">
        <v>52</v>
      </c>
      <c r="I9" s="23" t="s">
        <v>96</v>
      </c>
      <c r="J9" s="24"/>
      <c r="K9" s="46" t="str">
        <f>"95,0"</f>
        <v>95,0</v>
      </c>
      <c r="L9" s="10" t="str">
        <f>"90,8675"</f>
        <v>90,8675</v>
      </c>
      <c r="M9" s="43" t="s">
        <v>307</v>
      </c>
    </row>
    <row r="11" spans="1:13" ht="16">
      <c r="A11" s="50" t="s">
        <v>111</v>
      </c>
      <c r="B11" s="50"/>
      <c r="C11" s="50"/>
      <c r="D11" s="50"/>
      <c r="E11" s="51"/>
      <c r="F11" s="50"/>
      <c r="G11" s="50"/>
      <c r="H11" s="50"/>
      <c r="I11" s="50"/>
      <c r="J11" s="50"/>
    </row>
    <row r="12" spans="1:13">
      <c r="A12" s="24" t="s">
        <v>30</v>
      </c>
      <c r="B12" s="8" t="s">
        <v>210</v>
      </c>
      <c r="C12" s="8" t="s">
        <v>211</v>
      </c>
      <c r="D12" s="8" t="s">
        <v>212</v>
      </c>
      <c r="E12" s="9" t="s">
        <v>329</v>
      </c>
      <c r="F12" s="8" t="s">
        <v>14</v>
      </c>
      <c r="G12" s="23" t="s">
        <v>17</v>
      </c>
      <c r="H12" s="23" t="s">
        <v>129</v>
      </c>
      <c r="I12" s="23" t="s">
        <v>120</v>
      </c>
      <c r="J12" s="24"/>
      <c r="K12" s="46" t="str">
        <f>"200,0"</f>
        <v>200,0</v>
      </c>
      <c r="L12" s="10" t="str">
        <f>"135,2800"</f>
        <v>135,2800</v>
      </c>
      <c r="M12" s="43" t="s">
        <v>308</v>
      </c>
    </row>
    <row r="14" spans="1:13" ht="16">
      <c r="A14" s="50" t="s">
        <v>10</v>
      </c>
      <c r="B14" s="50"/>
      <c r="C14" s="50"/>
      <c r="D14" s="50"/>
      <c r="E14" s="51"/>
      <c r="F14" s="50"/>
      <c r="G14" s="50"/>
      <c r="H14" s="50"/>
      <c r="I14" s="50"/>
      <c r="J14" s="50"/>
    </row>
    <row r="15" spans="1:13">
      <c r="A15" s="24" t="s">
        <v>240</v>
      </c>
      <c r="B15" s="8" t="s">
        <v>278</v>
      </c>
      <c r="C15" s="8" t="s">
        <v>279</v>
      </c>
      <c r="D15" s="8" t="s">
        <v>280</v>
      </c>
      <c r="E15" s="9" t="s">
        <v>329</v>
      </c>
      <c r="F15" s="8" t="s">
        <v>14</v>
      </c>
      <c r="G15" s="22" t="s">
        <v>281</v>
      </c>
      <c r="H15" s="22" t="s">
        <v>281</v>
      </c>
      <c r="I15" s="22" t="s">
        <v>281</v>
      </c>
      <c r="J15" s="24"/>
      <c r="K15" s="46">
        <v>0</v>
      </c>
      <c r="L15" s="10" t="str">
        <f>"0,0000"</f>
        <v>0,0000</v>
      </c>
      <c r="M15" s="8" t="s">
        <v>282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2"/>
  <sheetViews>
    <sheetView workbookViewId="0">
      <selection activeCell="E11" sqref="E11"/>
    </sheetView>
  </sheetViews>
  <sheetFormatPr baseColWidth="10" defaultColWidth="9.1640625" defaultRowHeight="13"/>
  <cols>
    <col min="1" max="1" width="7.5" style="6" bestFit="1" customWidth="1"/>
    <col min="2" max="2" width="16.1640625" style="6" bestFit="1" customWidth="1"/>
    <col min="3" max="3" width="28.5" style="6" bestFit="1" customWidth="1"/>
    <col min="4" max="4" width="21.5" style="6" bestFit="1" customWidth="1"/>
    <col min="5" max="5" width="10.5" style="11" bestFit="1" customWidth="1"/>
    <col min="6" max="6" width="28.5" style="6" bestFit="1" customWidth="1"/>
    <col min="7" max="9" width="5.5" style="20" customWidth="1"/>
    <col min="10" max="10" width="4.83203125" style="20" customWidth="1"/>
    <col min="11" max="11" width="10.5" style="7" bestFit="1" customWidth="1"/>
    <col min="12" max="12" width="10.1640625" style="7" customWidth="1"/>
    <col min="13" max="13" width="16.5" style="6" bestFit="1" customWidth="1"/>
    <col min="14" max="16384" width="9.1640625" style="3"/>
  </cols>
  <sheetData>
    <row r="1" spans="1:13" s="2" customFormat="1" ht="29" customHeight="1">
      <c r="A1" s="54" t="s">
        <v>321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326</v>
      </c>
      <c r="B3" s="69" t="s">
        <v>0</v>
      </c>
      <c r="C3" s="64" t="s">
        <v>327</v>
      </c>
      <c r="D3" s="64" t="s">
        <v>6</v>
      </c>
      <c r="E3" s="66" t="s">
        <v>328</v>
      </c>
      <c r="F3" s="68" t="s">
        <v>5</v>
      </c>
      <c r="G3" s="68" t="s">
        <v>325</v>
      </c>
      <c r="H3" s="68"/>
      <c r="I3" s="68"/>
      <c r="J3" s="68"/>
      <c r="K3" s="66" t="s">
        <v>239</v>
      </c>
      <c r="L3" s="66" t="s">
        <v>3</v>
      </c>
      <c r="M3" s="71" t="s">
        <v>2</v>
      </c>
    </row>
    <row r="4" spans="1:13" s="1" customFormat="1" ht="21" customHeight="1" thickBot="1">
      <c r="A4" s="63"/>
      <c r="B4" s="70"/>
      <c r="C4" s="65"/>
      <c r="D4" s="65"/>
      <c r="E4" s="67"/>
      <c r="F4" s="65"/>
      <c r="G4" s="5">
        <v>1</v>
      </c>
      <c r="H4" s="5">
        <v>2</v>
      </c>
      <c r="I4" s="5">
        <v>3</v>
      </c>
      <c r="J4" s="5" t="s">
        <v>4</v>
      </c>
      <c r="K4" s="67"/>
      <c r="L4" s="67"/>
      <c r="M4" s="72"/>
    </row>
    <row r="5" spans="1:13" ht="16">
      <c r="A5" s="52" t="s">
        <v>46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35" t="s">
        <v>30</v>
      </c>
      <c r="B6" s="25" t="s">
        <v>265</v>
      </c>
      <c r="C6" s="25" t="s">
        <v>266</v>
      </c>
      <c r="D6" s="25" t="s">
        <v>267</v>
      </c>
      <c r="E6" s="26" t="s">
        <v>329</v>
      </c>
      <c r="F6" s="25" t="s">
        <v>194</v>
      </c>
      <c r="G6" s="36" t="s">
        <v>95</v>
      </c>
      <c r="H6" s="34" t="s">
        <v>77</v>
      </c>
      <c r="I6" s="36" t="s">
        <v>100</v>
      </c>
      <c r="J6" s="35"/>
      <c r="K6" s="27" t="str">
        <f>"70,0"</f>
        <v>70,0</v>
      </c>
      <c r="L6" s="27" t="str">
        <f>"42,8820"</f>
        <v>42,8820</v>
      </c>
      <c r="M6" s="25" t="s">
        <v>196</v>
      </c>
    </row>
    <row r="7" spans="1:13">
      <c r="A7" s="41" t="s">
        <v>178</v>
      </c>
      <c r="B7" s="31" t="s">
        <v>261</v>
      </c>
      <c r="C7" s="31" t="s">
        <v>262</v>
      </c>
      <c r="D7" s="31" t="s">
        <v>263</v>
      </c>
      <c r="E7" s="32" t="s">
        <v>329</v>
      </c>
      <c r="F7" s="31" t="s">
        <v>14</v>
      </c>
      <c r="G7" s="40" t="s">
        <v>40</v>
      </c>
      <c r="H7" s="42" t="s">
        <v>77</v>
      </c>
      <c r="I7" s="42" t="s">
        <v>74</v>
      </c>
      <c r="J7" s="41"/>
      <c r="K7" s="33" t="str">
        <f>"60,0"</f>
        <v>60,0</v>
      </c>
      <c r="L7" s="33" t="str">
        <f>"36,8250"</f>
        <v>36,8250</v>
      </c>
      <c r="M7" s="31"/>
    </row>
    <row r="9" spans="1:13" ht="16">
      <c r="A9" s="50" t="s">
        <v>229</v>
      </c>
      <c r="B9" s="50"/>
      <c r="C9" s="50"/>
      <c r="D9" s="50"/>
      <c r="E9" s="51"/>
      <c r="F9" s="50"/>
      <c r="G9" s="50"/>
      <c r="H9" s="50"/>
      <c r="I9" s="50"/>
      <c r="J9" s="50"/>
    </row>
    <row r="10" spans="1:13">
      <c r="A10" s="24" t="s">
        <v>30</v>
      </c>
      <c r="B10" s="8" t="s">
        <v>310</v>
      </c>
      <c r="C10" s="8" t="s">
        <v>324</v>
      </c>
      <c r="D10" s="8" t="s">
        <v>309</v>
      </c>
      <c r="E10" s="9" t="s">
        <v>330</v>
      </c>
      <c r="F10" s="8" t="s">
        <v>14</v>
      </c>
      <c r="G10" s="23" t="s">
        <v>100</v>
      </c>
      <c r="H10" s="23" t="s">
        <v>74</v>
      </c>
      <c r="I10" s="22" t="s">
        <v>75</v>
      </c>
      <c r="J10" s="24"/>
      <c r="K10" s="10" t="str">
        <f>"80,0"</f>
        <v>80,0</v>
      </c>
      <c r="L10" s="10" t="str">
        <f>"44,7800"</f>
        <v>44,7800</v>
      </c>
      <c r="M10" s="8"/>
    </row>
    <row r="12" spans="1:13">
      <c r="E12" s="6"/>
      <c r="F12" s="11"/>
      <c r="G12" s="6"/>
      <c r="K12" s="20"/>
      <c r="M12" s="7"/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58"/>
  <sheetViews>
    <sheetView topLeftCell="A23" workbookViewId="0">
      <selection activeCell="E42" sqref="E42"/>
    </sheetView>
  </sheetViews>
  <sheetFormatPr baseColWidth="10" defaultColWidth="9.1640625" defaultRowHeight="13"/>
  <cols>
    <col min="1" max="1" width="7.5" style="6" bestFit="1" customWidth="1"/>
    <col min="2" max="2" width="20.1640625" style="6" bestFit="1" customWidth="1"/>
    <col min="3" max="3" width="27.83203125" style="6" customWidth="1"/>
    <col min="4" max="4" width="21.5" style="6" bestFit="1" customWidth="1"/>
    <col min="5" max="5" width="10.5" style="11" bestFit="1" customWidth="1"/>
    <col min="6" max="6" width="28.5" style="6" bestFit="1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7" width="5.5" style="20" customWidth="1"/>
    <col min="18" max="18" width="4.83203125" style="20" customWidth="1"/>
    <col min="19" max="19" width="7.83203125" style="7" bestFit="1" customWidth="1"/>
    <col min="20" max="20" width="8.5" style="7" bestFit="1" customWidth="1"/>
    <col min="21" max="21" width="18.33203125" style="6" bestFit="1" customWidth="1"/>
    <col min="22" max="16384" width="9.1640625" style="3"/>
  </cols>
  <sheetData>
    <row r="1" spans="1:21" s="2" customFormat="1" ht="29" customHeight="1">
      <c r="A1" s="54" t="s">
        <v>312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326</v>
      </c>
      <c r="B3" s="69" t="s">
        <v>0</v>
      </c>
      <c r="C3" s="64" t="s">
        <v>327</v>
      </c>
      <c r="D3" s="64" t="s">
        <v>6</v>
      </c>
      <c r="E3" s="66" t="s">
        <v>328</v>
      </c>
      <c r="F3" s="68" t="s">
        <v>5</v>
      </c>
      <c r="G3" s="68" t="s">
        <v>7</v>
      </c>
      <c r="H3" s="68"/>
      <c r="I3" s="68"/>
      <c r="J3" s="68"/>
      <c r="K3" s="68" t="s">
        <v>8</v>
      </c>
      <c r="L3" s="68"/>
      <c r="M3" s="68"/>
      <c r="N3" s="68"/>
      <c r="O3" s="68" t="s">
        <v>9</v>
      </c>
      <c r="P3" s="68"/>
      <c r="Q3" s="68"/>
      <c r="R3" s="68"/>
      <c r="S3" s="66" t="s">
        <v>1</v>
      </c>
      <c r="T3" s="66" t="s">
        <v>3</v>
      </c>
      <c r="U3" s="71" t="s">
        <v>2</v>
      </c>
    </row>
    <row r="4" spans="1:21" s="1" customFormat="1" ht="21" customHeight="1" thickBot="1">
      <c r="A4" s="63"/>
      <c r="B4" s="70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7"/>
      <c r="T4" s="67"/>
      <c r="U4" s="72"/>
    </row>
    <row r="5" spans="1:21" ht="16">
      <c r="A5" s="52" t="s">
        <v>57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24" t="s">
        <v>30</v>
      </c>
      <c r="B6" s="8" t="s">
        <v>58</v>
      </c>
      <c r="C6" s="8" t="s">
        <v>59</v>
      </c>
      <c r="D6" s="8" t="s">
        <v>60</v>
      </c>
      <c r="E6" s="9" t="s">
        <v>330</v>
      </c>
      <c r="F6" s="8" t="s">
        <v>61</v>
      </c>
      <c r="G6" s="23" t="s">
        <v>62</v>
      </c>
      <c r="H6" s="23" t="s">
        <v>63</v>
      </c>
      <c r="I6" s="23" t="s">
        <v>64</v>
      </c>
      <c r="J6" s="24"/>
      <c r="K6" s="23" t="s">
        <v>65</v>
      </c>
      <c r="L6" s="23" t="s">
        <v>66</v>
      </c>
      <c r="M6" s="23" t="s">
        <v>67</v>
      </c>
      <c r="N6" s="24"/>
      <c r="O6" s="23" t="s">
        <v>63</v>
      </c>
      <c r="P6" s="22" t="s">
        <v>68</v>
      </c>
      <c r="Q6" s="24"/>
      <c r="R6" s="24"/>
      <c r="S6" s="10" t="str">
        <f>"127,5"</f>
        <v>127,5</v>
      </c>
      <c r="T6" s="10" t="str">
        <f>"166,5533"</f>
        <v>166,5533</v>
      </c>
      <c r="U6" s="8" t="s">
        <v>69</v>
      </c>
    </row>
    <row r="8" spans="1:21" ht="16">
      <c r="A8" s="50" t="s">
        <v>70</v>
      </c>
      <c r="B8" s="50"/>
      <c r="C8" s="50"/>
      <c r="D8" s="50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24" t="s">
        <v>30</v>
      </c>
      <c r="B9" s="8" t="s">
        <v>71</v>
      </c>
      <c r="C9" s="8" t="s">
        <v>72</v>
      </c>
      <c r="D9" s="8" t="s">
        <v>73</v>
      </c>
      <c r="E9" s="9" t="s">
        <v>334</v>
      </c>
      <c r="F9" s="8" t="s">
        <v>61</v>
      </c>
      <c r="G9" s="23" t="s">
        <v>74</v>
      </c>
      <c r="H9" s="23" t="s">
        <v>75</v>
      </c>
      <c r="I9" s="22" t="s">
        <v>52</v>
      </c>
      <c r="J9" s="24"/>
      <c r="K9" s="23" t="s">
        <v>76</v>
      </c>
      <c r="L9" s="23" t="s">
        <v>62</v>
      </c>
      <c r="M9" s="24"/>
      <c r="N9" s="24"/>
      <c r="O9" s="23" t="s">
        <v>77</v>
      </c>
      <c r="P9" s="24"/>
      <c r="Q9" s="24"/>
      <c r="R9" s="24"/>
      <c r="S9" s="10" t="str">
        <f>"200,0"</f>
        <v>200,0</v>
      </c>
      <c r="T9" s="10" t="str">
        <f>"240,3800"</f>
        <v>240,3800</v>
      </c>
      <c r="U9" s="8" t="s">
        <v>78</v>
      </c>
    </row>
    <row r="11" spans="1:21" ht="16">
      <c r="A11" s="50" t="s">
        <v>31</v>
      </c>
      <c r="B11" s="50"/>
      <c r="C11" s="50"/>
      <c r="D11" s="50"/>
      <c r="E11" s="51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1">
      <c r="A12" s="24" t="s">
        <v>30</v>
      </c>
      <c r="B12" s="8" t="s">
        <v>79</v>
      </c>
      <c r="C12" s="8" t="s">
        <v>80</v>
      </c>
      <c r="D12" s="8" t="s">
        <v>81</v>
      </c>
      <c r="E12" s="9" t="s">
        <v>329</v>
      </c>
      <c r="F12" s="8" t="s">
        <v>14</v>
      </c>
      <c r="G12" s="22" t="s">
        <v>82</v>
      </c>
      <c r="H12" s="23" t="s">
        <v>83</v>
      </c>
      <c r="I12" s="23" t="s">
        <v>38</v>
      </c>
      <c r="J12" s="24"/>
      <c r="K12" s="23" t="s">
        <v>39</v>
      </c>
      <c r="L12" s="22" t="s">
        <v>41</v>
      </c>
      <c r="M12" s="23" t="s">
        <v>41</v>
      </c>
      <c r="N12" s="24"/>
      <c r="O12" s="23" t="s">
        <v>37</v>
      </c>
      <c r="P12" s="23" t="s">
        <v>38</v>
      </c>
      <c r="Q12" s="23" t="s">
        <v>42</v>
      </c>
      <c r="R12" s="24"/>
      <c r="S12" s="10" t="str">
        <f>"307,5"</f>
        <v>307,5</v>
      </c>
      <c r="T12" s="10" t="str">
        <f>"344,1540"</f>
        <v>344,1540</v>
      </c>
      <c r="U12" s="8" t="s">
        <v>164</v>
      </c>
    </row>
    <row r="14" spans="1:21" ht="16">
      <c r="A14" s="50" t="s">
        <v>70</v>
      </c>
      <c r="B14" s="50"/>
      <c r="C14" s="50"/>
      <c r="D14" s="50"/>
      <c r="E14" s="51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21">
      <c r="A15" s="35" t="s">
        <v>30</v>
      </c>
      <c r="B15" s="25" t="s">
        <v>84</v>
      </c>
      <c r="C15" s="25" t="s">
        <v>85</v>
      </c>
      <c r="D15" s="25" t="s">
        <v>86</v>
      </c>
      <c r="E15" s="26" t="s">
        <v>332</v>
      </c>
      <c r="F15" s="25" t="s">
        <v>61</v>
      </c>
      <c r="G15" s="34" t="s">
        <v>36</v>
      </c>
      <c r="H15" s="34" t="s">
        <v>87</v>
      </c>
      <c r="I15" s="34" t="s">
        <v>38</v>
      </c>
      <c r="J15" s="35"/>
      <c r="K15" s="34" t="s">
        <v>88</v>
      </c>
      <c r="L15" s="36" t="s">
        <v>89</v>
      </c>
      <c r="M15" s="35"/>
      <c r="N15" s="35"/>
      <c r="O15" s="34" t="s">
        <v>90</v>
      </c>
      <c r="P15" s="34" t="s">
        <v>51</v>
      </c>
      <c r="Q15" s="34" t="s">
        <v>91</v>
      </c>
      <c r="R15" s="35"/>
      <c r="S15" s="27" t="str">
        <f>"352,5"</f>
        <v>352,5</v>
      </c>
      <c r="T15" s="27" t="str">
        <f>"329,0235"</f>
        <v>329,0235</v>
      </c>
      <c r="U15" s="25" t="s">
        <v>78</v>
      </c>
    </row>
    <row r="16" spans="1:21">
      <c r="A16" s="39" t="s">
        <v>30</v>
      </c>
      <c r="B16" s="28" t="s">
        <v>92</v>
      </c>
      <c r="C16" s="28" t="s">
        <v>93</v>
      </c>
      <c r="D16" s="28" t="s">
        <v>94</v>
      </c>
      <c r="E16" s="29" t="s">
        <v>334</v>
      </c>
      <c r="F16" s="28" t="s">
        <v>61</v>
      </c>
      <c r="G16" s="37" t="s">
        <v>53</v>
      </c>
      <c r="H16" s="37" t="s">
        <v>82</v>
      </c>
      <c r="I16" s="38" t="s">
        <v>36</v>
      </c>
      <c r="J16" s="39"/>
      <c r="K16" s="37" t="s">
        <v>40</v>
      </c>
      <c r="L16" s="37" t="s">
        <v>95</v>
      </c>
      <c r="M16" s="37" t="s">
        <v>77</v>
      </c>
      <c r="N16" s="39"/>
      <c r="O16" s="37" t="s">
        <v>52</v>
      </c>
      <c r="P16" s="37" t="s">
        <v>96</v>
      </c>
      <c r="Q16" s="37" t="s">
        <v>53</v>
      </c>
      <c r="R16" s="39"/>
      <c r="S16" s="30" t="str">
        <f>"275,0"</f>
        <v>275,0</v>
      </c>
      <c r="T16" s="30" t="str">
        <f>"250,7725"</f>
        <v>250,7725</v>
      </c>
      <c r="U16" s="28" t="s">
        <v>78</v>
      </c>
    </row>
    <row r="17" spans="1:21">
      <c r="A17" s="41" t="s">
        <v>178</v>
      </c>
      <c r="B17" s="31" t="s">
        <v>97</v>
      </c>
      <c r="C17" s="31" t="s">
        <v>98</v>
      </c>
      <c r="D17" s="31" t="s">
        <v>99</v>
      </c>
      <c r="E17" s="32" t="s">
        <v>334</v>
      </c>
      <c r="F17" s="31" t="s">
        <v>61</v>
      </c>
      <c r="G17" s="40" t="s">
        <v>100</v>
      </c>
      <c r="H17" s="40" t="s">
        <v>101</v>
      </c>
      <c r="I17" s="40" t="s">
        <v>52</v>
      </c>
      <c r="J17" s="41"/>
      <c r="K17" s="40" t="s">
        <v>40</v>
      </c>
      <c r="L17" s="42" t="s">
        <v>95</v>
      </c>
      <c r="M17" s="42" t="s">
        <v>95</v>
      </c>
      <c r="N17" s="41"/>
      <c r="O17" s="40" t="s">
        <v>75</v>
      </c>
      <c r="P17" s="40" t="s">
        <v>52</v>
      </c>
      <c r="Q17" s="41"/>
      <c r="R17" s="41"/>
      <c r="S17" s="33" t="str">
        <f>"240,0"</f>
        <v>240,0</v>
      </c>
      <c r="T17" s="33" t="str">
        <f>"218,4720"</f>
        <v>218,4720</v>
      </c>
      <c r="U17" s="31" t="s">
        <v>78</v>
      </c>
    </row>
    <row r="19" spans="1:21" ht="16">
      <c r="A19" s="50" t="s">
        <v>31</v>
      </c>
      <c r="B19" s="50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21">
      <c r="A20" s="24" t="s">
        <v>30</v>
      </c>
      <c r="B20" s="8" t="s">
        <v>102</v>
      </c>
      <c r="C20" s="8" t="s">
        <v>103</v>
      </c>
      <c r="D20" s="8" t="s">
        <v>104</v>
      </c>
      <c r="E20" s="9" t="s">
        <v>332</v>
      </c>
      <c r="F20" s="8" t="s">
        <v>61</v>
      </c>
      <c r="G20" s="23" t="s">
        <v>77</v>
      </c>
      <c r="H20" s="23" t="s">
        <v>100</v>
      </c>
      <c r="I20" s="22" t="s">
        <v>105</v>
      </c>
      <c r="J20" s="24"/>
      <c r="K20" s="23" t="s">
        <v>62</v>
      </c>
      <c r="L20" s="23" t="s">
        <v>106</v>
      </c>
      <c r="M20" s="22" t="s">
        <v>63</v>
      </c>
      <c r="N20" s="24"/>
      <c r="O20" s="23" t="s">
        <v>100</v>
      </c>
      <c r="P20" s="23" t="s">
        <v>105</v>
      </c>
      <c r="Q20" s="23" t="s">
        <v>74</v>
      </c>
      <c r="R20" s="24"/>
      <c r="S20" s="10" t="str">
        <f>"202,5"</f>
        <v>202,5</v>
      </c>
      <c r="T20" s="10" t="str">
        <f>"174,5753"</f>
        <v>174,5753</v>
      </c>
      <c r="U20" s="8" t="s">
        <v>78</v>
      </c>
    </row>
    <row r="22" spans="1:21" ht="16">
      <c r="A22" s="50" t="s">
        <v>107</v>
      </c>
      <c r="B22" s="50"/>
      <c r="C22" s="50"/>
      <c r="D22" s="50"/>
      <c r="E22" s="51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21">
      <c r="A23" s="24" t="s">
        <v>30</v>
      </c>
      <c r="B23" s="8" t="s">
        <v>108</v>
      </c>
      <c r="C23" s="8" t="s">
        <v>109</v>
      </c>
      <c r="D23" s="8" t="s">
        <v>110</v>
      </c>
      <c r="E23" s="9" t="s">
        <v>332</v>
      </c>
      <c r="F23" s="8" t="s">
        <v>61</v>
      </c>
      <c r="G23" s="23" t="s">
        <v>75</v>
      </c>
      <c r="H23" s="23" t="s">
        <v>52</v>
      </c>
      <c r="I23" s="23" t="s">
        <v>96</v>
      </c>
      <c r="J23" s="24"/>
      <c r="K23" s="23" t="s">
        <v>68</v>
      </c>
      <c r="L23" s="23" t="s">
        <v>40</v>
      </c>
      <c r="M23" s="23" t="s">
        <v>41</v>
      </c>
      <c r="N23" s="24"/>
      <c r="O23" s="23" t="s">
        <v>82</v>
      </c>
      <c r="P23" s="23" t="s">
        <v>37</v>
      </c>
      <c r="Q23" s="23" t="s">
        <v>38</v>
      </c>
      <c r="R23" s="24"/>
      <c r="S23" s="10" t="str">
        <f>"277,5"</f>
        <v>277,5</v>
      </c>
      <c r="T23" s="10" t="str">
        <f>"206,8207"</f>
        <v>206,8207</v>
      </c>
      <c r="U23" s="8" t="s">
        <v>78</v>
      </c>
    </row>
    <row r="25" spans="1:21" ht="16">
      <c r="A25" s="50" t="s">
        <v>111</v>
      </c>
      <c r="B25" s="50"/>
      <c r="C25" s="50"/>
      <c r="D25" s="50"/>
      <c r="E25" s="51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21">
      <c r="A26" s="35" t="s">
        <v>30</v>
      </c>
      <c r="B26" s="25" t="s">
        <v>112</v>
      </c>
      <c r="C26" s="25" t="s">
        <v>113</v>
      </c>
      <c r="D26" s="25" t="s">
        <v>114</v>
      </c>
      <c r="E26" s="26" t="s">
        <v>334</v>
      </c>
      <c r="F26" s="25" t="s">
        <v>61</v>
      </c>
      <c r="G26" s="34" t="s">
        <v>38</v>
      </c>
      <c r="H26" s="34" t="s">
        <v>42</v>
      </c>
      <c r="I26" s="34" t="s">
        <v>43</v>
      </c>
      <c r="J26" s="35"/>
      <c r="K26" s="34" t="s">
        <v>101</v>
      </c>
      <c r="L26" s="34" t="s">
        <v>115</v>
      </c>
      <c r="M26" s="36" t="s">
        <v>52</v>
      </c>
      <c r="N26" s="35"/>
      <c r="O26" s="34" t="s">
        <v>90</v>
      </c>
      <c r="P26" s="34" t="s">
        <v>51</v>
      </c>
      <c r="Q26" s="34" t="s">
        <v>16</v>
      </c>
      <c r="R26" s="35"/>
      <c r="S26" s="27" t="str">
        <f>"390,0"</f>
        <v>390,0</v>
      </c>
      <c r="T26" s="27" t="str">
        <f>"267,9690"</f>
        <v>267,9690</v>
      </c>
      <c r="U26" s="25" t="s">
        <v>78</v>
      </c>
    </row>
    <row r="27" spans="1:21">
      <c r="A27" s="39" t="s">
        <v>30</v>
      </c>
      <c r="B27" s="28" t="s">
        <v>116</v>
      </c>
      <c r="C27" s="28" t="s">
        <v>117</v>
      </c>
      <c r="D27" s="28" t="s">
        <v>118</v>
      </c>
      <c r="E27" s="29" t="s">
        <v>329</v>
      </c>
      <c r="F27" s="28" t="s">
        <v>119</v>
      </c>
      <c r="G27" s="37" t="s">
        <v>120</v>
      </c>
      <c r="H27" s="37" t="s">
        <v>121</v>
      </c>
      <c r="I27" s="37" t="s">
        <v>122</v>
      </c>
      <c r="J27" s="39"/>
      <c r="K27" s="37" t="s">
        <v>91</v>
      </c>
      <c r="L27" s="37" t="s">
        <v>16</v>
      </c>
      <c r="M27" s="37" t="s">
        <v>123</v>
      </c>
      <c r="N27" s="39"/>
      <c r="O27" s="37" t="s">
        <v>124</v>
      </c>
      <c r="P27" s="37" t="s">
        <v>125</v>
      </c>
      <c r="Q27" s="39"/>
      <c r="R27" s="39"/>
      <c r="S27" s="30" t="str">
        <f>"620,0"</f>
        <v>620,0</v>
      </c>
      <c r="T27" s="30" t="str">
        <f>"422,2820"</f>
        <v>422,2820</v>
      </c>
      <c r="U27" s="28"/>
    </row>
    <row r="28" spans="1:21">
      <c r="A28" s="41" t="s">
        <v>178</v>
      </c>
      <c r="B28" s="31" t="s">
        <v>126</v>
      </c>
      <c r="C28" s="31" t="s">
        <v>127</v>
      </c>
      <c r="D28" s="31" t="s">
        <v>128</v>
      </c>
      <c r="E28" s="32" t="s">
        <v>329</v>
      </c>
      <c r="F28" s="31" t="s">
        <v>61</v>
      </c>
      <c r="G28" s="40" t="s">
        <v>51</v>
      </c>
      <c r="H28" s="40" t="s">
        <v>123</v>
      </c>
      <c r="I28" s="40" t="s">
        <v>18</v>
      </c>
      <c r="J28" s="41"/>
      <c r="K28" s="40" t="s">
        <v>82</v>
      </c>
      <c r="L28" s="40" t="s">
        <v>83</v>
      </c>
      <c r="M28" s="40" t="s">
        <v>87</v>
      </c>
      <c r="N28" s="41"/>
      <c r="O28" s="40" t="s">
        <v>17</v>
      </c>
      <c r="P28" s="40" t="s">
        <v>129</v>
      </c>
      <c r="Q28" s="40" t="s">
        <v>120</v>
      </c>
      <c r="R28" s="41"/>
      <c r="S28" s="33" t="str">
        <f>"502,5"</f>
        <v>502,5</v>
      </c>
      <c r="T28" s="33" t="str">
        <f>"345,8205"</f>
        <v>345,8205</v>
      </c>
      <c r="U28" s="31" t="s">
        <v>78</v>
      </c>
    </row>
    <row r="30" spans="1:21" ht="16">
      <c r="A30" s="50" t="s">
        <v>46</v>
      </c>
      <c r="B30" s="50"/>
      <c r="C30" s="50"/>
      <c r="D30" s="50"/>
      <c r="E30" s="51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21">
      <c r="A31" s="35" t="s">
        <v>30</v>
      </c>
      <c r="B31" s="25" t="s">
        <v>130</v>
      </c>
      <c r="C31" s="25" t="s">
        <v>131</v>
      </c>
      <c r="D31" s="25" t="s">
        <v>132</v>
      </c>
      <c r="E31" s="26" t="s">
        <v>332</v>
      </c>
      <c r="F31" s="25" t="s">
        <v>61</v>
      </c>
      <c r="G31" s="34" t="s">
        <v>82</v>
      </c>
      <c r="H31" s="36" t="s">
        <v>36</v>
      </c>
      <c r="I31" s="36" t="s">
        <v>36</v>
      </c>
      <c r="J31" s="35"/>
      <c r="K31" s="34" t="s">
        <v>88</v>
      </c>
      <c r="L31" s="34" t="s">
        <v>77</v>
      </c>
      <c r="M31" s="36" t="s">
        <v>89</v>
      </c>
      <c r="N31" s="35"/>
      <c r="O31" s="34" t="s">
        <v>37</v>
      </c>
      <c r="P31" s="34" t="s">
        <v>87</v>
      </c>
      <c r="Q31" s="34" t="s">
        <v>38</v>
      </c>
      <c r="R31" s="35"/>
      <c r="S31" s="27" t="str">
        <f>"295,0"</f>
        <v>295,0</v>
      </c>
      <c r="T31" s="27" t="str">
        <f>"194,1985"</f>
        <v>194,1985</v>
      </c>
      <c r="U31" s="25" t="s">
        <v>78</v>
      </c>
    </row>
    <row r="32" spans="1:21">
      <c r="A32" s="39" t="s">
        <v>30</v>
      </c>
      <c r="B32" s="28" t="s">
        <v>133</v>
      </c>
      <c r="C32" s="28" t="s">
        <v>134</v>
      </c>
      <c r="D32" s="28" t="s">
        <v>135</v>
      </c>
      <c r="E32" s="29" t="s">
        <v>330</v>
      </c>
      <c r="F32" s="28" t="s">
        <v>61</v>
      </c>
      <c r="G32" s="37" t="s">
        <v>136</v>
      </c>
      <c r="H32" s="37" t="s">
        <v>44</v>
      </c>
      <c r="I32" s="37" t="s">
        <v>50</v>
      </c>
      <c r="J32" s="39"/>
      <c r="K32" s="37" t="s">
        <v>52</v>
      </c>
      <c r="L32" s="37" t="s">
        <v>96</v>
      </c>
      <c r="M32" s="37" t="s">
        <v>53</v>
      </c>
      <c r="N32" s="39"/>
      <c r="O32" s="37" t="s">
        <v>50</v>
      </c>
      <c r="P32" s="37" t="s">
        <v>90</v>
      </c>
      <c r="Q32" s="38" t="s">
        <v>51</v>
      </c>
      <c r="R32" s="39"/>
      <c r="S32" s="30" t="str">
        <f>"390,0"</f>
        <v>390,0</v>
      </c>
      <c r="T32" s="30" t="str">
        <f>"257,6340"</f>
        <v>257,6340</v>
      </c>
      <c r="U32" s="28" t="s">
        <v>78</v>
      </c>
    </row>
    <row r="33" spans="1:21">
      <c r="A33" s="41" t="s">
        <v>30</v>
      </c>
      <c r="B33" s="31" t="s">
        <v>137</v>
      </c>
      <c r="C33" s="31" t="s">
        <v>138</v>
      </c>
      <c r="D33" s="31" t="s">
        <v>139</v>
      </c>
      <c r="E33" s="32" t="s">
        <v>329</v>
      </c>
      <c r="F33" s="31" t="s">
        <v>61</v>
      </c>
      <c r="G33" s="42" t="s">
        <v>120</v>
      </c>
      <c r="H33" s="42" t="s">
        <v>121</v>
      </c>
      <c r="I33" s="40" t="s">
        <v>121</v>
      </c>
      <c r="J33" s="41"/>
      <c r="K33" s="40" t="s">
        <v>140</v>
      </c>
      <c r="L33" s="40" t="s">
        <v>141</v>
      </c>
      <c r="M33" s="42" t="s">
        <v>142</v>
      </c>
      <c r="N33" s="41"/>
      <c r="O33" s="40" t="s">
        <v>124</v>
      </c>
      <c r="P33" s="40" t="s">
        <v>143</v>
      </c>
      <c r="Q33" s="41"/>
      <c r="R33" s="41"/>
      <c r="S33" s="33" t="str">
        <f>"590,0"</f>
        <v>590,0</v>
      </c>
      <c r="T33" s="33" t="str">
        <f>"379,4880"</f>
        <v>379,4880</v>
      </c>
      <c r="U33" s="31" t="s">
        <v>78</v>
      </c>
    </row>
    <row r="35" spans="1:21" ht="16">
      <c r="A35" s="50" t="s">
        <v>144</v>
      </c>
      <c r="B35" s="50"/>
      <c r="C35" s="50"/>
      <c r="D35" s="50"/>
      <c r="E35" s="51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21">
      <c r="A36" s="35" t="s">
        <v>30</v>
      </c>
      <c r="B36" s="25" t="s">
        <v>145</v>
      </c>
      <c r="C36" s="25" t="s">
        <v>146</v>
      </c>
      <c r="D36" s="25" t="s">
        <v>147</v>
      </c>
      <c r="E36" s="26" t="s">
        <v>330</v>
      </c>
      <c r="F36" s="25" t="s">
        <v>61</v>
      </c>
      <c r="G36" s="34" t="s">
        <v>87</v>
      </c>
      <c r="H36" s="34" t="s">
        <v>148</v>
      </c>
      <c r="I36" s="34" t="s">
        <v>136</v>
      </c>
      <c r="J36" s="35"/>
      <c r="K36" s="34" t="s">
        <v>75</v>
      </c>
      <c r="L36" s="34" t="s">
        <v>52</v>
      </c>
      <c r="M36" s="36" t="s">
        <v>96</v>
      </c>
      <c r="N36" s="35"/>
      <c r="O36" s="34" t="s">
        <v>50</v>
      </c>
      <c r="P36" s="34" t="s">
        <v>90</v>
      </c>
      <c r="Q36" s="34" t="s">
        <v>51</v>
      </c>
      <c r="R36" s="35"/>
      <c r="S36" s="27" t="str">
        <f>"380,0"</f>
        <v>380,0</v>
      </c>
      <c r="T36" s="27" t="str">
        <f>"238,1080"</f>
        <v>238,1080</v>
      </c>
      <c r="U36" s="25" t="s">
        <v>78</v>
      </c>
    </row>
    <row r="37" spans="1:21">
      <c r="A37" s="39" t="s">
        <v>30</v>
      </c>
      <c r="B37" s="28" t="s">
        <v>149</v>
      </c>
      <c r="C37" s="28" t="s">
        <v>150</v>
      </c>
      <c r="D37" s="28" t="s">
        <v>151</v>
      </c>
      <c r="E37" s="29" t="s">
        <v>329</v>
      </c>
      <c r="F37" s="28" t="s">
        <v>14</v>
      </c>
      <c r="G37" s="37" t="s">
        <v>152</v>
      </c>
      <c r="H37" s="37" t="s">
        <v>153</v>
      </c>
      <c r="I37" s="37" t="s">
        <v>15</v>
      </c>
      <c r="J37" s="39"/>
      <c r="K37" s="37" t="s">
        <v>51</v>
      </c>
      <c r="L37" s="37" t="s">
        <v>154</v>
      </c>
      <c r="M37" s="37" t="s">
        <v>155</v>
      </c>
      <c r="N37" s="39"/>
      <c r="O37" s="37" t="s">
        <v>156</v>
      </c>
      <c r="P37" s="37" t="s">
        <v>157</v>
      </c>
      <c r="Q37" s="37" t="s">
        <v>158</v>
      </c>
      <c r="R37" s="39"/>
      <c r="S37" s="30" t="str">
        <f>"777,5"</f>
        <v>777,5</v>
      </c>
      <c r="T37" s="30" t="str">
        <f>"473,1865"</f>
        <v>473,1865</v>
      </c>
      <c r="U37" s="28"/>
    </row>
    <row r="38" spans="1:21">
      <c r="A38" s="41" t="s">
        <v>178</v>
      </c>
      <c r="B38" s="31" t="s">
        <v>159</v>
      </c>
      <c r="C38" s="31" t="s">
        <v>160</v>
      </c>
      <c r="D38" s="31" t="s">
        <v>161</v>
      </c>
      <c r="E38" s="32" t="s">
        <v>329</v>
      </c>
      <c r="F38" s="31" t="s">
        <v>61</v>
      </c>
      <c r="G38" s="40" t="s">
        <v>120</v>
      </c>
      <c r="H38" s="40" t="s">
        <v>121</v>
      </c>
      <c r="I38" s="40" t="s">
        <v>162</v>
      </c>
      <c r="J38" s="41"/>
      <c r="K38" s="40" t="s">
        <v>44</v>
      </c>
      <c r="L38" s="40" t="s">
        <v>163</v>
      </c>
      <c r="M38" s="40" t="s">
        <v>90</v>
      </c>
      <c r="N38" s="41"/>
      <c r="O38" s="42" t="s">
        <v>125</v>
      </c>
      <c r="P38" s="40" t="s">
        <v>143</v>
      </c>
      <c r="Q38" s="40" t="s">
        <v>152</v>
      </c>
      <c r="R38" s="41"/>
      <c r="S38" s="33" t="str">
        <f>"620,0"</f>
        <v>620,0</v>
      </c>
      <c r="T38" s="33" t="str">
        <f>"381,1140"</f>
        <v>381,1140</v>
      </c>
      <c r="U38" s="31" t="s">
        <v>78</v>
      </c>
    </row>
    <row r="40" spans="1:21" ht="16">
      <c r="A40" s="50" t="s">
        <v>10</v>
      </c>
      <c r="B40" s="50"/>
      <c r="C40" s="50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21">
      <c r="A41" s="24" t="s">
        <v>30</v>
      </c>
      <c r="B41" s="8" t="s">
        <v>164</v>
      </c>
      <c r="C41" s="8" t="s">
        <v>165</v>
      </c>
      <c r="D41" s="8" t="s">
        <v>166</v>
      </c>
      <c r="E41" s="9" t="s">
        <v>329</v>
      </c>
      <c r="F41" s="8" t="s">
        <v>14</v>
      </c>
      <c r="G41" s="23" t="s">
        <v>124</v>
      </c>
      <c r="H41" s="23" t="s">
        <v>143</v>
      </c>
      <c r="I41" s="23" t="s">
        <v>167</v>
      </c>
      <c r="J41" s="24"/>
      <c r="K41" s="23" t="s">
        <v>16</v>
      </c>
      <c r="L41" s="23" t="s">
        <v>17</v>
      </c>
      <c r="M41" s="22" t="s">
        <v>168</v>
      </c>
      <c r="N41" s="24"/>
      <c r="O41" s="23" t="s">
        <v>169</v>
      </c>
      <c r="P41" s="23" t="s">
        <v>170</v>
      </c>
      <c r="Q41" s="23" t="s">
        <v>171</v>
      </c>
      <c r="R41" s="24"/>
      <c r="S41" s="10" t="str">
        <f>"710,0"</f>
        <v>710,0</v>
      </c>
      <c r="T41" s="10" t="str">
        <f>"425,5740"</f>
        <v>425,5740</v>
      </c>
      <c r="U41" s="8"/>
    </row>
    <row r="43" spans="1:21" ht="16">
      <c r="F43" s="12"/>
      <c r="G43" s="6"/>
    </row>
    <row r="44" spans="1:21">
      <c r="G44" s="6"/>
    </row>
    <row r="45" spans="1:21" ht="18">
      <c r="B45" s="13" t="s">
        <v>23</v>
      </c>
      <c r="C45" s="13"/>
    </row>
    <row r="46" spans="1:21" ht="16">
      <c r="B46" s="14" t="s">
        <v>24</v>
      </c>
      <c r="C46" s="14"/>
      <c r="G46" s="3"/>
    </row>
    <row r="47" spans="1:21" ht="14">
      <c r="B47" s="15"/>
      <c r="C47" s="16" t="s">
        <v>174</v>
      </c>
      <c r="G47" s="3"/>
    </row>
    <row r="48" spans="1:21" ht="14">
      <c r="B48" s="17" t="s">
        <v>25</v>
      </c>
      <c r="C48" s="17" t="s">
        <v>26</v>
      </c>
      <c r="D48" s="17" t="s">
        <v>322</v>
      </c>
      <c r="E48" s="18" t="s">
        <v>27</v>
      </c>
      <c r="F48" s="17" t="s">
        <v>28</v>
      </c>
      <c r="G48" s="3"/>
    </row>
    <row r="49" spans="2:7">
      <c r="B49" s="6" t="s">
        <v>84</v>
      </c>
      <c r="C49" s="6" t="s">
        <v>175</v>
      </c>
      <c r="D49" s="20" t="s">
        <v>173</v>
      </c>
      <c r="E49" s="21">
        <v>352.5</v>
      </c>
      <c r="F49" s="19">
        <v>329.02349129319202</v>
      </c>
      <c r="G49" s="3"/>
    </row>
    <row r="50" spans="2:7">
      <c r="B50" s="6" t="s">
        <v>112</v>
      </c>
      <c r="C50" s="6" t="s">
        <v>172</v>
      </c>
      <c r="D50" s="20" t="s">
        <v>176</v>
      </c>
      <c r="E50" s="21">
        <v>390</v>
      </c>
      <c r="F50" s="19">
        <v>267.96899735927599</v>
      </c>
      <c r="G50" s="3"/>
    </row>
    <row r="51" spans="2:7">
      <c r="B51" s="6" t="s">
        <v>92</v>
      </c>
      <c r="C51" s="6" t="s">
        <v>172</v>
      </c>
      <c r="D51" s="20" t="s">
        <v>173</v>
      </c>
      <c r="E51" s="21">
        <v>275</v>
      </c>
      <c r="F51" s="19">
        <v>250.77249556779901</v>
      </c>
      <c r="G51" s="3"/>
    </row>
    <row r="52" spans="2:7">
      <c r="G52" s="3"/>
    </row>
    <row r="53" spans="2:7" ht="14">
      <c r="B53" s="15"/>
      <c r="C53" s="16" t="s">
        <v>55</v>
      </c>
      <c r="G53" s="3"/>
    </row>
    <row r="54" spans="2:7" ht="14">
      <c r="B54" s="17" t="s">
        <v>25</v>
      </c>
      <c r="C54" s="17" t="s">
        <v>26</v>
      </c>
      <c r="D54" s="17" t="s">
        <v>322</v>
      </c>
      <c r="E54" s="18" t="s">
        <v>27</v>
      </c>
      <c r="F54" s="17" t="s">
        <v>28</v>
      </c>
      <c r="G54" s="3"/>
    </row>
    <row r="55" spans="2:7">
      <c r="B55" s="6" t="s">
        <v>149</v>
      </c>
      <c r="C55" s="6" t="s">
        <v>55</v>
      </c>
      <c r="D55" s="20" t="s">
        <v>177</v>
      </c>
      <c r="E55" s="21">
        <v>777.5</v>
      </c>
      <c r="F55" s="19">
        <v>473.18651586771</v>
      </c>
      <c r="G55" s="3"/>
    </row>
    <row r="56" spans="2:7">
      <c r="B56" s="6" t="s">
        <v>164</v>
      </c>
      <c r="C56" s="6" t="s">
        <v>55</v>
      </c>
      <c r="D56" s="20" t="s">
        <v>29</v>
      </c>
      <c r="E56" s="21">
        <v>710</v>
      </c>
      <c r="F56" s="19">
        <v>425.57398855686199</v>
      </c>
      <c r="G56" s="3"/>
    </row>
    <row r="57" spans="2:7">
      <c r="B57" s="6" t="s">
        <v>116</v>
      </c>
      <c r="C57" s="6" t="s">
        <v>55</v>
      </c>
      <c r="D57" s="20" t="s">
        <v>176</v>
      </c>
      <c r="E57" s="21">
        <v>620</v>
      </c>
      <c r="F57" s="19">
        <v>422.28200674057001</v>
      </c>
      <c r="G57" s="3"/>
    </row>
    <row r="58" spans="2:7">
      <c r="E58" s="6"/>
      <c r="F58" s="11"/>
      <c r="G58" s="6"/>
    </row>
  </sheetData>
  <mergeCells count="23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0:R30"/>
    <mergeCell ref="A35:R35"/>
    <mergeCell ref="A40:R40"/>
    <mergeCell ref="B3:B4"/>
    <mergeCell ref="A8:R8"/>
    <mergeCell ref="A11:R11"/>
    <mergeCell ref="A14:R14"/>
    <mergeCell ref="A19:R19"/>
    <mergeCell ref="A22:R22"/>
    <mergeCell ref="A25:R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9"/>
  <sheetViews>
    <sheetView workbookViewId="0">
      <selection activeCell="E10" sqref="E10"/>
    </sheetView>
  </sheetViews>
  <sheetFormatPr baseColWidth="10" defaultColWidth="9.1640625" defaultRowHeight="13"/>
  <cols>
    <col min="1" max="1" width="7.5" style="6" bestFit="1" customWidth="1"/>
    <col min="2" max="2" width="15.83203125" style="6" bestFit="1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28.5" style="6" bestFit="1" customWidth="1"/>
    <col min="7" max="9" width="5.5" style="20" customWidth="1"/>
    <col min="10" max="10" width="4.83203125" style="20" customWidth="1"/>
    <col min="11" max="11" width="4.5" style="20" customWidth="1"/>
    <col min="12" max="13" width="5.5" style="20" customWidth="1"/>
    <col min="14" max="14" width="4.83203125" style="20" customWidth="1"/>
    <col min="15" max="17" width="5.5" style="20" customWidth="1"/>
    <col min="18" max="18" width="4.83203125" style="20" customWidth="1"/>
    <col min="19" max="19" width="7.83203125" style="7" bestFit="1" customWidth="1"/>
    <col min="20" max="20" width="8.5" style="7" bestFit="1" customWidth="1"/>
    <col min="21" max="21" width="17.33203125" style="6" bestFit="1" customWidth="1"/>
    <col min="22" max="16384" width="9.1640625" style="3"/>
  </cols>
  <sheetData>
    <row r="1" spans="1:21" s="2" customFormat="1" ht="29" customHeight="1">
      <c r="A1" s="54" t="s">
        <v>313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326</v>
      </c>
      <c r="B3" s="69" t="s">
        <v>0</v>
      </c>
      <c r="C3" s="64" t="s">
        <v>327</v>
      </c>
      <c r="D3" s="64" t="s">
        <v>6</v>
      </c>
      <c r="E3" s="66" t="s">
        <v>328</v>
      </c>
      <c r="F3" s="68" t="s">
        <v>5</v>
      </c>
      <c r="G3" s="68" t="s">
        <v>7</v>
      </c>
      <c r="H3" s="68"/>
      <c r="I3" s="68"/>
      <c r="J3" s="68"/>
      <c r="K3" s="68" t="s">
        <v>8</v>
      </c>
      <c r="L3" s="68"/>
      <c r="M3" s="68"/>
      <c r="N3" s="68"/>
      <c r="O3" s="68" t="s">
        <v>9</v>
      </c>
      <c r="P3" s="68"/>
      <c r="Q3" s="68"/>
      <c r="R3" s="68"/>
      <c r="S3" s="66" t="s">
        <v>1</v>
      </c>
      <c r="T3" s="66" t="s">
        <v>3</v>
      </c>
      <c r="U3" s="71" t="s">
        <v>2</v>
      </c>
    </row>
    <row r="4" spans="1:21" s="1" customFormat="1" ht="21" customHeight="1" thickBot="1">
      <c r="A4" s="63"/>
      <c r="B4" s="70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7"/>
      <c r="T4" s="67"/>
      <c r="U4" s="72"/>
    </row>
    <row r="5" spans="1:21" ht="16">
      <c r="A5" s="52" t="s">
        <v>31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24" t="s">
        <v>30</v>
      </c>
      <c r="B6" s="8" t="s">
        <v>32</v>
      </c>
      <c r="C6" s="8" t="s">
        <v>33</v>
      </c>
      <c r="D6" s="8" t="s">
        <v>34</v>
      </c>
      <c r="E6" s="9" t="s">
        <v>329</v>
      </c>
      <c r="F6" s="8" t="s">
        <v>35</v>
      </c>
      <c r="G6" s="23" t="s">
        <v>36</v>
      </c>
      <c r="H6" s="23" t="s">
        <v>37</v>
      </c>
      <c r="I6" s="22" t="s">
        <v>38</v>
      </c>
      <c r="J6" s="24"/>
      <c r="K6" s="23" t="s">
        <v>39</v>
      </c>
      <c r="L6" s="23" t="s">
        <v>40</v>
      </c>
      <c r="M6" s="23" t="s">
        <v>41</v>
      </c>
      <c r="N6" s="24"/>
      <c r="O6" s="23" t="s">
        <v>42</v>
      </c>
      <c r="P6" s="23" t="s">
        <v>43</v>
      </c>
      <c r="Q6" s="23" t="s">
        <v>44</v>
      </c>
      <c r="R6" s="24"/>
      <c r="S6" s="10" t="str">
        <f>"312,5"</f>
        <v>312,5</v>
      </c>
      <c r="T6" s="10" t="str">
        <f>"348,8437"</f>
        <v>348,8437</v>
      </c>
      <c r="U6" s="8" t="s">
        <v>45</v>
      </c>
    </row>
    <row r="8" spans="1:21" ht="16">
      <c r="A8" s="50" t="s">
        <v>46</v>
      </c>
      <c r="B8" s="50"/>
      <c r="C8" s="50"/>
      <c r="D8" s="50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24" t="s">
        <v>30</v>
      </c>
      <c r="B9" s="8" t="s">
        <v>47</v>
      </c>
      <c r="C9" s="8" t="s">
        <v>48</v>
      </c>
      <c r="D9" s="8" t="s">
        <v>49</v>
      </c>
      <c r="E9" s="9" t="s">
        <v>330</v>
      </c>
      <c r="F9" s="8" t="s">
        <v>14</v>
      </c>
      <c r="G9" s="23" t="s">
        <v>38</v>
      </c>
      <c r="H9" s="23" t="s">
        <v>50</v>
      </c>
      <c r="I9" s="22" t="s">
        <v>51</v>
      </c>
      <c r="J9" s="24"/>
      <c r="K9" s="23" t="s">
        <v>52</v>
      </c>
      <c r="L9" s="22" t="s">
        <v>53</v>
      </c>
      <c r="M9" s="22" t="s">
        <v>53</v>
      </c>
      <c r="N9" s="24"/>
      <c r="O9" s="23" t="s">
        <v>38</v>
      </c>
      <c r="P9" s="23" t="s">
        <v>50</v>
      </c>
      <c r="Q9" s="23" t="s">
        <v>54</v>
      </c>
      <c r="R9" s="24"/>
      <c r="S9" s="10" t="str">
        <f>"385,0"</f>
        <v>385,0</v>
      </c>
      <c r="T9" s="10" t="str">
        <f>"253,6380"</f>
        <v>253,6380</v>
      </c>
      <c r="U9" s="8" t="s">
        <v>22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5">
    <pageSetUpPr fitToPage="1"/>
  </sheetPr>
  <dimension ref="A1:U8"/>
  <sheetViews>
    <sheetView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17.83203125" style="6" bestFit="1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28.5" style="6" bestFit="1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7" width="5.5" style="20" customWidth="1"/>
    <col min="18" max="18" width="4.83203125" style="20" customWidth="1"/>
    <col min="19" max="19" width="7.83203125" style="7" bestFit="1" customWidth="1"/>
    <col min="20" max="20" width="8.5" style="7" bestFit="1" customWidth="1"/>
    <col min="21" max="21" width="17.83203125" style="6" customWidth="1"/>
    <col min="22" max="16384" width="9.1640625" style="3"/>
  </cols>
  <sheetData>
    <row r="1" spans="1:21" s="2" customFormat="1" ht="29" customHeight="1">
      <c r="A1" s="54" t="s">
        <v>314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326</v>
      </c>
      <c r="B3" s="69" t="s">
        <v>0</v>
      </c>
      <c r="C3" s="64" t="s">
        <v>327</v>
      </c>
      <c r="D3" s="64" t="s">
        <v>6</v>
      </c>
      <c r="E3" s="66" t="s">
        <v>328</v>
      </c>
      <c r="F3" s="68" t="s">
        <v>5</v>
      </c>
      <c r="G3" s="68" t="s">
        <v>7</v>
      </c>
      <c r="H3" s="68"/>
      <c r="I3" s="68"/>
      <c r="J3" s="68"/>
      <c r="K3" s="68" t="s">
        <v>8</v>
      </c>
      <c r="L3" s="68"/>
      <c r="M3" s="68"/>
      <c r="N3" s="68"/>
      <c r="O3" s="68" t="s">
        <v>9</v>
      </c>
      <c r="P3" s="68"/>
      <c r="Q3" s="68"/>
      <c r="R3" s="68"/>
      <c r="S3" s="66" t="s">
        <v>1</v>
      </c>
      <c r="T3" s="66" t="s">
        <v>3</v>
      </c>
      <c r="U3" s="71" t="s">
        <v>2</v>
      </c>
    </row>
    <row r="4" spans="1:21" s="1" customFormat="1" ht="21" customHeight="1" thickBot="1">
      <c r="A4" s="63"/>
      <c r="B4" s="70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7"/>
      <c r="T4" s="67"/>
      <c r="U4" s="72"/>
    </row>
    <row r="5" spans="1:21" ht="16">
      <c r="A5" s="52" t="s">
        <v>10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24" t="s">
        <v>30</v>
      </c>
      <c r="B6" s="8" t="s">
        <v>11</v>
      </c>
      <c r="C6" s="8" t="s">
        <v>12</v>
      </c>
      <c r="D6" s="8" t="s">
        <v>13</v>
      </c>
      <c r="E6" s="9" t="s">
        <v>330</v>
      </c>
      <c r="F6" s="8" t="s">
        <v>14</v>
      </c>
      <c r="G6" s="22" t="s">
        <v>15</v>
      </c>
      <c r="H6" s="23" t="s">
        <v>15</v>
      </c>
      <c r="I6" s="24"/>
      <c r="J6" s="24"/>
      <c r="K6" s="23" t="s">
        <v>16</v>
      </c>
      <c r="L6" s="23" t="s">
        <v>17</v>
      </c>
      <c r="M6" s="22" t="s">
        <v>18</v>
      </c>
      <c r="N6" s="24"/>
      <c r="O6" s="23" t="s">
        <v>19</v>
      </c>
      <c r="P6" s="23" t="s">
        <v>20</v>
      </c>
      <c r="Q6" s="23" t="s">
        <v>21</v>
      </c>
      <c r="R6" s="24"/>
      <c r="S6" s="10" t="str">
        <f>"735,0"</f>
        <v>735,0</v>
      </c>
      <c r="T6" s="10" t="str">
        <f>"435,8550"</f>
        <v>435,8550</v>
      </c>
      <c r="U6" s="8" t="s">
        <v>22</v>
      </c>
    </row>
    <row r="8" spans="1:21">
      <c r="E8" s="6"/>
      <c r="F8" s="11"/>
      <c r="G8" s="6"/>
    </row>
  </sheetData>
  <mergeCells count="14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B3:B4"/>
    <mergeCell ref="E3:E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workbookViewId="0">
      <selection activeCell="E10" sqref="E10"/>
    </sheetView>
  </sheetViews>
  <sheetFormatPr baseColWidth="10" defaultColWidth="9.1640625" defaultRowHeight="13"/>
  <cols>
    <col min="1" max="1" width="7.5" style="6" bestFit="1" customWidth="1"/>
    <col min="2" max="2" width="17.33203125" style="6" bestFit="1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28.5" style="6" bestFit="1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5" width="7.83203125" style="7" bestFit="1" customWidth="1"/>
    <col min="16" max="16" width="8.5" style="7" bestFit="1" customWidth="1"/>
    <col min="17" max="17" width="19.83203125" style="6" customWidth="1"/>
    <col min="18" max="16384" width="9.1640625" style="3"/>
  </cols>
  <sheetData>
    <row r="1" spans="1:17" s="2" customFormat="1" ht="29" customHeight="1">
      <c r="A1" s="54" t="s">
        <v>315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12.75" customHeight="1">
      <c r="A3" s="62" t="s">
        <v>326</v>
      </c>
      <c r="B3" s="69" t="s">
        <v>0</v>
      </c>
      <c r="C3" s="64" t="s">
        <v>327</v>
      </c>
      <c r="D3" s="64" t="s">
        <v>6</v>
      </c>
      <c r="E3" s="66" t="s">
        <v>328</v>
      </c>
      <c r="F3" s="68" t="s">
        <v>5</v>
      </c>
      <c r="G3" s="68" t="s">
        <v>8</v>
      </c>
      <c r="H3" s="68"/>
      <c r="I3" s="68"/>
      <c r="J3" s="68"/>
      <c r="K3" s="68" t="s">
        <v>9</v>
      </c>
      <c r="L3" s="68"/>
      <c r="M3" s="68"/>
      <c r="N3" s="68"/>
      <c r="O3" s="66" t="s">
        <v>1</v>
      </c>
      <c r="P3" s="66" t="s">
        <v>3</v>
      </c>
      <c r="Q3" s="71" t="s">
        <v>2</v>
      </c>
    </row>
    <row r="4" spans="1:17" s="1" customFormat="1" ht="21" customHeight="1" thickBot="1">
      <c r="A4" s="63"/>
      <c r="B4" s="70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7"/>
      <c r="P4" s="67"/>
      <c r="Q4" s="72"/>
    </row>
    <row r="5" spans="1:17" ht="16">
      <c r="A5" s="52" t="s">
        <v>111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>
      <c r="A6" s="24" t="s">
        <v>30</v>
      </c>
      <c r="B6" s="8" t="s">
        <v>253</v>
      </c>
      <c r="C6" s="8" t="s">
        <v>254</v>
      </c>
      <c r="D6" s="8" t="s">
        <v>203</v>
      </c>
      <c r="E6" s="9" t="s">
        <v>329</v>
      </c>
      <c r="F6" s="8" t="s">
        <v>14</v>
      </c>
      <c r="G6" s="23" t="s">
        <v>38</v>
      </c>
      <c r="H6" s="23" t="s">
        <v>136</v>
      </c>
      <c r="I6" s="23" t="s">
        <v>43</v>
      </c>
      <c r="J6" s="24"/>
      <c r="K6" s="23" t="s">
        <v>17</v>
      </c>
      <c r="L6" s="23" t="s">
        <v>129</v>
      </c>
      <c r="M6" s="23" t="s">
        <v>120</v>
      </c>
      <c r="N6" s="24"/>
      <c r="O6" s="10" t="str">
        <f>"332,5"</f>
        <v>332,5</v>
      </c>
      <c r="P6" s="10" t="str">
        <f>"222,7418"</f>
        <v>222,7418</v>
      </c>
      <c r="Q6" s="8" t="s">
        <v>200</v>
      </c>
    </row>
    <row r="8" spans="1:17" ht="16">
      <c r="A8" s="50" t="s">
        <v>46</v>
      </c>
      <c r="B8" s="50"/>
      <c r="C8" s="50"/>
      <c r="D8" s="50"/>
      <c r="E8" s="51"/>
      <c r="F8" s="50"/>
      <c r="G8" s="50"/>
      <c r="H8" s="50"/>
      <c r="I8" s="50"/>
      <c r="J8" s="50"/>
      <c r="K8" s="50"/>
      <c r="L8" s="50"/>
      <c r="M8" s="50"/>
      <c r="N8" s="50"/>
    </row>
    <row r="9" spans="1:17">
      <c r="A9" s="24" t="s">
        <v>30</v>
      </c>
      <c r="B9" s="8" t="s">
        <v>302</v>
      </c>
      <c r="C9" s="8" t="s">
        <v>303</v>
      </c>
      <c r="D9" s="8" t="s">
        <v>304</v>
      </c>
      <c r="E9" s="9" t="s">
        <v>329</v>
      </c>
      <c r="F9" s="8" t="s">
        <v>14</v>
      </c>
      <c r="G9" s="23" t="s">
        <v>50</v>
      </c>
      <c r="H9" s="23" t="s">
        <v>90</v>
      </c>
      <c r="I9" s="23" t="s">
        <v>54</v>
      </c>
      <c r="J9" s="24"/>
      <c r="K9" s="23" t="s">
        <v>167</v>
      </c>
      <c r="L9" s="23" t="s">
        <v>305</v>
      </c>
      <c r="M9" s="22" t="s">
        <v>19</v>
      </c>
      <c r="N9" s="24"/>
      <c r="O9" s="10" t="str">
        <f>"410,0"</f>
        <v>410,0</v>
      </c>
      <c r="P9" s="10" t="str">
        <f>"269,0420"</f>
        <v>269,0420</v>
      </c>
      <c r="Q9" s="8" t="s">
        <v>200</v>
      </c>
    </row>
    <row r="11" spans="1:17" ht="16">
      <c r="F11" s="12"/>
      <c r="G11" s="6"/>
    </row>
    <row r="12" spans="1:17" ht="16">
      <c r="F12" s="12"/>
      <c r="G12" s="6"/>
    </row>
    <row r="13" spans="1:17" ht="16">
      <c r="F13" s="12"/>
      <c r="G13" s="6"/>
    </row>
    <row r="14" spans="1:17" ht="16">
      <c r="F14" s="12"/>
      <c r="G14" s="6"/>
    </row>
    <row r="15" spans="1:17" ht="16">
      <c r="F15" s="12"/>
      <c r="G15" s="6"/>
    </row>
    <row r="16" spans="1:17" ht="16">
      <c r="F16" s="12"/>
      <c r="G16" s="6"/>
    </row>
    <row r="17" spans="3:7" ht="16">
      <c r="F17" s="12"/>
      <c r="G17" s="6"/>
    </row>
    <row r="18" spans="3:7">
      <c r="G18" s="6"/>
    </row>
    <row r="19" spans="3:7" ht="18">
      <c r="C19" s="13"/>
      <c r="D19" s="13"/>
      <c r="E19" s="6"/>
      <c r="F19" s="11"/>
      <c r="G19" s="6"/>
    </row>
    <row r="20" spans="3:7" ht="16">
      <c r="C20" s="14"/>
      <c r="D20" s="14"/>
      <c r="E20" s="6"/>
      <c r="F20" s="11"/>
      <c r="G20" s="6"/>
    </row>
    <row r="21" spans="3:7" ht="14">
      <c r="C21" s="15"/>
      <c r="D21" s="16"/>
      <c r="E21" s="6"/>
      <c r="F21" s="11"/>
      <c r="G21" s="6"/>
    </row>
    <row r="22" spans="3:7">
      <c r="E22" s="20"/>
      <c r="F22" s="21"/>
      <c r="G22" s="19"/>
    </row>
    <row r="23" spans="3:7">
      <c r="E23" s="20"/>
      <c r="F23" s="21"/>
      <c r="G23" s="19"/>
    </row>
    <row r="24" spans="3:7">
      <c r="E24" s="6"/>
      <c r="F24" s="11"/>
      <c r="G24" s="6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"/>
  <sheetViews>
    <sheetView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20" style="6" bestFit="1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28.5" style="6" bestFit="1" customWidth="1"/>
    <col min="7" max="9" width="5.5" style="20" customWidth="1"/>
    <col min="10" max="10" width="4.83203125" style="20" customWidth="1"/>
    <col min="11" max="13" width="5.5" style="20" customWidth="1"/>
    <col min="14" max="14" width="4.83203125" style="20" customWidth="1"/>
    <col min="15" max="15" width="7.83203125" style="7" bestFit="1" customWidth="1"/>
    <col min="16" max="16" width="8.5" style="7" bestFit="1" customWidth="1"/>
    <col min="17" max="17" width="24.1640625" style="6" customWidth="1"/>
    <col min="18" max="16384" width="9.1640625" style="3"/>
  </cols>
  <sheetData>
    <row r="1" spans="1:17" s="2" customFormat="1" ht="29" customHeight="1">
      <c r="A1" s="54" t="s">
        <v>316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12.75" customHeight="1">
      <c r="A3" s="62" t="s">
        <v>326</v>
      </c>
      <c r="B3" s="69" t="s">
        <v>0</v>
      </c>
      <c r="C3" s="64" t="s">
        <v>327</v>
      </c>
      <c r="D3" s="64" t="s">
        <v>6</v>
      </c>
      <c r="E3" s="66" t="s">
        <v>328</v>
      </c>
      <c r="F3" s="68" t="s">
        <v>5</v>
      </c>
      <c r="G3" s="68" t="s">
        <v>8</v>
      </c>
      <c r="H3" s="68"/>
      <c r="I3" s="68"/>
      <c r="J3" s="68"/>
      <c r="K3" s="68" t="s">
        <v>9</v>
      </c>
      <c r="L3" s="68"/>
      <c r="M3" s="68"/>
      <c r="N3" s="68"/>
      <c r="O3" s="66" t="s">
        <v>1</v>
      </c>
      <c r="P3" s="66" t="s">
        <v>3</v>
      </c>
      <c r="Q3" s="71" t="s">
        <v>2</v>
      </c>
    </row>
    <row r="4" spans="1:17" s="1" customFormat="1" ht="21" customHeight="1" thickBot="1">
      <c r="A4" s="63"/>
      <c r="B4" s="70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7"/>
      <c r="P4" s="67"/>
      <c r="Q4" s="72"/>
    </row>
    <row r="5" spans="1:17" ht="16">
      <c r="A5" s="52" t="s">
        <v>111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 ht="13" customHeight="1">
      <c r="A6" s="24" t="s">
        <v>30</v>
      </c>
      <c r="B6" s="8" t="s">
        <v>210</v>
      </c>
      <c r="C6" s="8" t="s">
        <v>211</v>
      </c>
      <c r="D6" s="8" t="s">
        <v>212</v>
      </c>
      <c r="E6" s="9" t="s">
        <v>329</v>
      </c>
      <c r="F6" s="8" t="s">
        <v>14</v>
      </c>
      <c r="G6" s="22" t="s">
        <v>136</v>
      </c>
      <c r="H6" s="23" t="s">
        <v>136</v>
      </c>
      <c r="I6" s="23" t="s">
        <v>140</v>
      </c>
      <c r="J6" s="24"/>
      <c r="K6" s="23" t="s">
        <v>17</v>
      </c>
      <c r="L6" s="23" t="s">
        <v>129</v>
      </c>
      <c r="M6" s="23" t="s">
        <v>120</v>
      </c>
      <c r="N6" s="24"/>
      <c r="O6" s="10" t="str">
        <f>"337,5"</f>
        <v>337,5</v>
      </c>
      <c r="P6" s="10" t="str">
        <f>"228,2850"</f>
        <v>228,2850</v>
      </c>
      <c r="Q6" s="44" t="s">
        <v>306</v>
      </c>
    </row>
    <row r="8" spans="1:17" ht="16">
      <c r="F8" s="12"/>
      <c r="G8" s="6"/>
    </row>
    <row r="9" spans="1:17" ht="16">
      <c r="F9" s="12"/>
      <c r="G9" s="6"/>
    </row>
    <row r="10" spans="1:17" ht="16">
      <c r="F10" s="12"/>
      <c r="G10" s="6"/>
    </row>
    <row r="11" spans="1:17" ht="16">
      <c r="F11" s="12"/>
      <c r="G11" s="6"/>
    </row>
    <row r="12" spans="1:17" ht="16">
      <c r="F12" s="12"/>
      <c r="G12" s="6"/>
    </row>
    <row r="13" spans="1:17" ht="16">
      <c r="F13" s="12"/>
      <c r="G13" s="6"/>
    </row>
    <row r="14" spans="1:17" ht="16">
      <c r="F14" s="12"/>
      <c r="G14" s="6"/>
    </row>
    <row r="15" spans="1:17">
      <c r="G15" s="6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5"/>
  <sheetViews>
    <sheetView workbookViewId="0">
      <selection activeCell="E25" sqref="E25"/>
    </sheetView>
  </sheetViews>
  <sheetFormatPr baseColWidth="10" defaultColWidth="9.1640625" defaultRowHeight="13"/>
  <cols>
    <col min="1" max="1" width="7.5" style="6" bestFit="1" customWidth="1"/>
    <col min="2" max="2" width="20" style="6" bestFit="1" customWidth="1"/>
    <col min="3" max="3" width="27.83203125" style="6" customWidth="1"/>
    <col min="4" max="4" width="21.5" style="6" bestFit="1" customWidth="1"/>
    <col min="5" max="5" width="10.5" style="11" bestFit="1" customWidth="1"/>
    <col min="6" max="6" width="32.5" style="6" bestFit="1" customWidth="1"/>
    <col min="7" max="9" width="5.5" style="20" customWidth="1"/>
    <col min="10" max="10" width="4.83203125" style="20" customWidth="1"/>
    <col min="11" max="11" width="10.5" style="7" bestFit="1" customWidth="1"/>
    <col min="12" max="12" width="8.5" style="7" bestFit="1" customWidth="1"/>
    <col min="13" max="13" width="22.1640625" style="6" customWidth="1"/>
    <col min="14" max="16384" width="9.1640625" style="3"/>
  </cols>
  <sheetData>
    <row r="1" spans="1:13" s="2" customFormat="1" ht="29" customHeight="1">
      <c r="A1" s="54" t="s">
        <v>317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326</v>
      </c>
      <c r="B3" s="69" t="s">
        <v>0</v>
      </c>
      <c r="C3" s="64" t="s">
        <v>327</v>
      </c>
      <c r="D3" s="64" t="s">
        <v>6</v>
      </c>
      <c r="E3" s="66" t="s">
        <v>328</v>
      </c>
      <c r="F3" s="68" t="s">
        <v>5</v>
      </c>
      <c r="G3" s="68" t="s">
        <v>8</v>
      </c>
      <c r="H3" s="68"/>
      <c r="I3" s="68"/>
      <c r="J3" s="68"/>
      <c r="K3" s="66" t="s">
        <v>239</v>
      </c>
      <c r="L3" s="66" t="s">
        <v>3</v>
      </c>
      <c r="M3" s="71" t="s">
        <v>2</v>
      </c>
    </row>
    <row r="4" spans="1:13" s="1" customFormat="1" ht="21" customHeight="1" thickBot="1">
      <c r="A4" s="63"/>
      <c r="B4" s="70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67"/>
      <c r="L4" s="67"/>
      <c r="M4" s="72"/>
    </row>
    <row r="5" spans="1:13" ht="16">
      <c r="A5" s="52" t="s">
        <v>179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4" t="s">
        <v>30</v>
      </c>
      <c r="B6" s="8" t="s">
        <v>180</v>
      </c>
      <c r="C6" s="8" t="s">
        <v>181</v>
      </c>
      <c r="D6" s="8" t="s">
        <v>182</v>
      </c>
      <c r="E6" s="9" t="s">
        <v>332</v>
      </c>
      <c r="F6" s="8" t="s">
        <v>183</v>
      </c>
      <c r="G6" s="23" t="s">
        <v>76</v>
      </c>
      <c r="H6" s="23" t="s">
        <v>62</v>
      </c>
      <c r="I6" s="22" t="s">
        <v>106</v>
      </c>
      <c r="J6" s="24"/>
      <c r="K6" s="10" t="str">
        <f>"45,0"</f>
        <v>45,0</v>
      </c>
      <c r="L6" s="10" t="str">
        <f>"67,2120"</f>
        <v>67,2120</v>
      </c>
      <c r="M6" s="8" t="s">
        <v>184</v>
      </c>
    </row>
    <row r="8" spans="1:13" ht="16">
      <c r="A8" s="50" t="s">
        <v>70</v>
      </c>
      <c r="B8" s="50"/>
      <c r="C8" s="50"/>
      <c r="D8" s="50"/>
      <c r="E8" s="51"/>
      <c r="F8" s="50"/>
      <c r="G8" s="50"/>
      <c r="H8" s="50"/>
      <c r="I8" s="50"/>
      <c r="J8" s="50"/>
    </row>
    <row r="9" spans="1:13">
      <c r="A9" s="24" t="s">
        <v>30</v>
      </c>
      <c r="B9" s="8" t="s">
        <v>241</v>
      </c>
      <c r="C9" s="8" t="s">
        <v>242</v>
      </c>
      <c r="D9" s="8" t="s">
        <v>187</v>
      </c>
      <c r="E9" s="9" t="s">
        <v>329</v>
      </c>
      <c r="F9" s="8" t="s">
        <v>35</v>
      </c>
      <c r="G9" s="22" t="s">
        <v>88</v>
      </c>
      <c r="H9" s="22" t="s">
        <v>88</v>
      </c>
      <c r="I9" s="23" t="s">
        <v>89</v>
      </c>
      <c r="J9" s="24"/>
      <c r="K9" s="10" t="str">
        <f>"72,5"</f>
        <v>72,5</v>
      </c>
      <c r="L9" s="10" t="str">
        <f>"86,2750"</f>
        <v>86,2750</v>
      </c>
      <c r="M9" s="8" t="s">
        <v>243</v>
      </c>
    </row>
    <row r="11" spans="1:13" ht="16">
      <c r="A11" s="50" t="s">
        <v>244</v>
      </c>
      <c r="B11" s="50"/>
      <c r="C11" s="50"/>
      <c r="D11" s="50"/>
      <c r="E11" s="51"/>
      <c r="F11" s="50"/>
      <c r="G11" s="50"/>
      <c r="H11" s="50"/>
      <c r="I11" s="50"/>
      <c r="J11" s="50"/>
    </row>
    <row r="12" spans="1:13">
      <c r="A12" s="24" t="s">
        <v>30</v>
      </c>
      <c r="B12" s="8" t="s">
        <v>245</v>
      </c>
      <c r="C12" s="8" t="s">
        <v>246</v>
      </c>
      <c r="D12" s="8" t="s">
        <v>247</v>
      </c>
      <c r="E12" s="9" t="s">
        <v>329</v>
      </c>
      <c r="F12" s="8" t="s">
        <v>194</v>
      </c>
      <c r="G12" s="23" t="s">
        <v>53</v>
      </c>
      <c r="H12" s="23" t="s">
        <v>248</v>
      </c>
      <c r="I12" s="22" t="s">
        <v>83</v>
      </c>
      <c r="J12" s="24"/>
      <c r="K12" s="10" t="str">
        <f>"107,5"</f>
        <v>107,5</v>
      </c>
      <c r="L12" s="10" t="str">
        <f>"86,6128"</f>
        <v>86,6128</v>
      </c>
      <c r="M12" s="8" t="s">
        <v>249</v>
      </c>
    </row>
    <row r="14" spans="1:13" ht="16">
      <c r="A14" s="50" t="s">
        <v>111</v>
      </c>
      <c r="B14" s="50"/>
      <c r="C14" s="50"/>
      <c r="D14" s="50"/>
      <c r="E14" s="51"/>
      <c r="F14" s="50"/>
      <c r="G14" s="50"/>
      <c r="H14" s="50"/>
      <c r="I14" s="50"/>
      <c r="J14" s="50"/>
    </row>
    <row r="15" spans="1:13">
      <c r="A15" s="35" t="s">
        <v>30</v>
      </c>
      <c r="B15" s="25" t="s">
        <v>250</v>
      </c>
      <c r="C15" s="25" t="s">
        <v>251</v>
      </c>
      <c r="D15" s="25" t="s">
        <v>252</v>
      </c>
      <c r="E15" s="26" t="s">
        <v>329</v>
      </c>
      <c r="F15" s="25" t="s">
        <v>14</v>
      </c>
      <c r="G15" s="34" t="s">
        <v>50</v>
      </c>
      <c r="H15" s="36" t="s">
        <v>141</v>
      </c>
      <c r="I15" s="36" t="s">
        <v>141</v>
      </c>
      <c r="J15" s="35"/>
      <c r="K15" s="27" t="str">
        <f>"140,0"</f>
        <v>140,0</v>
      </c>
      <c r="L15" s="27" t="str">
        <f>"95,9560"</f>
        <v>95,9560</v>
      </c>
      <c r="M15" s="25" t="s">
        <v>200</v>
      </c>
    </row>
    <row r="16" spans="1:13">
      <c r="A16" s="41" t="s">
        <v>178</v>
      </c>
      <c r="B16" s="31" t="s">
        <v>253</v>
      </c>
      <c r="C16" s="31" t="s">
        <v>254</v>
      </c>
      <c r="D16" s="31" t="s">
        <v>203</v>
      </c>
      <c r="E16" s="32" t="s">
        <v>329</v>
      </c>
      <c r="F16" s="31" t="s">
        <v>14</v>
      </c>
      <c r="G16" s="40" t="s">
        <v>38</v>
      </c>
      <c r="H16" s="40" t="s">
        <v>136</v>
      </c>
      <c r="I16" s="40" t="s">
        <v>43</v>
      </c>
      <c r="J16" s="41"/>
      <c r="K16" s="33" t="str">
        <f>"132,5"</f>
        <v>132,5</v>
      </c>
      <c r="L16" s="33" t="str">
        <f>"88,7618"</f>
        <v>88,7618</v>
      </c>
      <c r="M16" s="31" t="s">
        <v>200</v>
      </c>
    </row>
    <row r="18" spans="1:13" ht="16">
      <c r="A18" s="50" t="s">
        <v>46</v>
      </c>
      <c r="B18" s="50"/>
      <c r="C18" s="50"/>
      <c r="D18" s="50"/>
      <c r="E18" s="51"/>
      <c r="F18" s="50"/>
      <c r="G18" s="50"/>
      <c r="H18" s="50"/>
      <c r="I18" s="50"/>
      <c r="J18" s="50"/>
    </row>
    <row r="19" spans="1:13">
      <c r="A19" s="35" t="s">
        <v>30</v>
      </c>
      <c r="B19" s="25" t="s">
        <v>255</v>
      </c>
      <c r="C19" s="25" t="s">
        <v>256</v>
      </c>
      <c r="D19" s="25" t="s">
        <v>257</v>
      </c>
      <c r="E19" s="26" t="s">
        <v>330</v>
      </c>
      <c r="F19" s="25" t="s">
        <v>61</v>
      </c>
      <c r="G19" s="36" t="s">
        <v>258</v>
      </c>
      <c r="H19" s="34" t="s">
        <v>90</v>
      </c>
      <c r="I19" s="34" t="s">
        <v>142</v>
      </c>
      <c r="J19" s="35"/>
      <c r="K19" s="27" t="str">
        <f>"152,5"</f>
        <v>152,5</v>
      </c>
      <c r="L19" s="27" t="str">
        <f>"98,2100"</f>
        <v>98,2100</v>
      </c>
      <c r="M19" s="25" t="s">
        <v>78</v>
      </c>
    </row>
    <row r="20" spans="1:13">
      <c r="A20" s="39" t="s">
        <v>30</v>
      </c>
      <c r="B20" s="28" t="s">
        <v>259</v>
      </c>
      <c r="C20" s="28" t="s">
        <v>260</v>
      </c>
      <c r="D20" s="28" t="s">
        <v>257</v>
      </c>
      <c r="E20" s="29" t="s">
        <v>329</v>
      </c>
      <c r="F20" s="28" t="s">
        <v>323</v>
      </c>
      <c r="G20" s="37" t="s">
        <v>91</v>
      </c>
      <c r="H20" s="37" t="s">
        <v>123</v>
      </c>
      <c r="I20" s="38" t="s">
        <v>155</v>
      </c>
      <c r="J20" s="39"/>
      <c r="K20" s="30" t="str">
        <f>"175,0"</f>
        <v>175,0</v>
      </c>
      <c r="L20" s="30" t="str">
        <f>"112,7000"</f>
        <v>112,7000</v>
      </c>
      <c r="M20" s="28"/>
    </row>
    <row r="21" spans="1:13">
      <c r="A21" s="39" t="s">
        <v>178</v>
      </c>
      <c r="B21" s="28" t="s">
        <v>261</v>
      </c>
      <c r="C21" s="28" t="s">
        <v>262</v>
      </c>
      <c r="D21" s="28" t="s">
        <v>263</v>
      </c>
      <c r="E21" s="29" t="s">
        <v>329</v>
      </c>
      <c r="F21" s="28" t="s">
        <v>14</v>
      </c>
      <c r="G21" s="38" t="s">
        <v>54</v>
      </c>
      <c r="H21" s="37" t="s">
        <v>51</v>
      </c>
      <c r="I21" s="37" t="s">
        <v>264</v>
      </c>
      <c r="J21" s="39"/>
      <c r="K21" s="30" t="str">
        <f>"167,5"</f>
        <v>167,5</v>
      </c>
      <c r="L21" s="30" t="str">
        <f>"107,2335"</f>
        <v>107,2335</v>
      </c>
      <c r="M21" s="28"/>
    </row>
    <row r="22" spans="1:13">
      <c r="A22" s="39" t="s">
        <v>271</v>
      </c>
      <c r="B22" s="28" t="s">
        <v>204</v>
      </c>
      <c r="C22" s="28" t="s">
        <v>205</v>
      </c>
      <c r="D22" s="28" t="s">
        <v>206</v>
      </c>
      <c r="E22" s="29" t="s">
        <v>329</v>
      </c>
      <c r="F22" s="28" t="s">
        <v>14</v>
      </c>
      <c r="G22" s="37" t="s">
        <v>51</v>
      </c>
      <c r="H22" s="38" t="s">
        <v>91</v>
      </c>
      <c r="I22" s="37" t="s">
        <v>91</v>
      </c>
      <c r="J22" s="39"/>
      <c r="K22" s="30" t="str">
        <f>"165,0"</f>
        <v>165,0</v>
      </c>
      <c r="L22" s="30" t="str">
        <f>"105,7650"</f>
        <v>105,7650</v>
      </c>
      <c r="M22" s="28"/>
    </row>
    <row r="23" spans="1:13">
      <c r="A23" s="39" t="s">
        <v>272</v>
      </c>
      <c r="B23" s="28" t="s">
        <v>265</v>
      </c>
      <c r="C23" s="28" t="s">
        <v>266</v>
      </c>
      <c r="D23" s="28" t="s">
        <v>267</v>
      </c>
      <c r="E23" s="29" t="s">
        <v>329</v>
      </c>
      <c r="F23" s="28" t="s">
        <v>194</v>
      </c>
      <c r="G23" s="37" t="s">
        <v>163</v>
      </c>
      <c r="H23" s="37" t="s">
        <v>258</v>
      </c>
      <c r="I23" s="37" t="s">
        <v>142</v>
      </c>
      <c r="J23" s="39"/>
      <c r="K23" s="30" t="str">
        <f>"152,5"</f>
        <v>152,5</v>
      </c>
      <c r="L23" s="30" t="str">
        <f>"97,4628"</f>
        <v>97,4628</v>
      </c>
      <c r="M23" s="28" t="s">
        <v>196</v>
      </c>
    </row>
    <row r="24" spans="1:13">
      <c r="A24" s="41" t="s">
        <v>30</v>
      </c>
      <c r="B24" s="31" t="s">
        <v>268</v>
      </c>
      <c r="C24" s="31" t="s">
        <v>269</v>
      </c>
      <c r="D24" s="31" t="s">
        <v>270</v>
      </c>
      <c r="E24" s="32" t="s">
        <v>333</v>
      </c>
      <c r="F24" s="31" t="s">
        <v>14</v>
      </c>
      <c r="G24" s="40" t="s">
        <v>141</v>
      </c>
      <c r="H24" s="42" t="s">
        <v>142</v>
      </c>
      <c r="I24" s="42" t="s">
        <v>142</v>
      </c>
      <c r="J24" s="41"/>
      <c r="K24" s="33" t="str">
        <f>"145,0"</f>
        <v>145,0</v>
      </c>
      <c r="L24" s="33" t="str">
        <f>"103,6538"</f>
        <v>103,6538</v>
      </c>
      <c r="M24" s="31" t="s">
        <v>200</v>
      </c>
    </row>
    <row r="26" spans="1:13" ht="16">
      <c r="F26" s="12"/>
      <c r="G26" s="6"/>
      <c r="K26" s="20"/>
      <c r="M26" s="7"/>
    </row>
    <row r="27" spans="1:13">
      <c r="G27" s="6"/>
      <c r="K27" s="20"/>
      <c r="M27" s="7"/>
    </row>
    <row r="28" spans="1:13" ht="18">
      <c r="B28" s="13" t="s">
        <v>23</v>
      </c>
      <c r="C28" s="13"/>
      <c r="K28" s="20"/>
      <c r="M28" s="7"/>
    </row>
    <row r="29" spans="1:13" ht="16">
      <c r="B29" s="14" t="s">
        <v>24</v>
      </c>
      <c r="C29" s="14"/>
      <c r="K29" s="20"/>
      <c r="M29" s="7"/>
    </row>
    <row r="30" spans="1:13" ht="14">
      <c r="B30" s="15"/>
      <c r="C30" s="16" t="s">
        <v>55</v>
      </c>
      <c r="G30" s="3"/>
      <c r="K30" s="20"/>
      <c r="M30" s="7"/>
    </row>
    <row r="31" spans="1:13" ht="14">
      <c r="B31" s="17" t="s">
        <v>25</v>
      </c>
      <c r="C31" s="17" t="s">
        <v>26</v>
      </c>
      <c r="D31" s="17" t="s">
        <v>322</v>
      </c>
      <c r="E31" s="18" t="s">
        <v>238</v>
      </c>
      <c r="F31" s="17" t="s">
        <v>28</v>
      </c>
      <c r="G31" s="3"/>
      <c r="K31" s="20"/>
      <c r="M31" s="7"/>
    </row>
    <row r="32" spans="1:13">
      <c r="B32" s="6" t="s">
        <v>259</v>
      </c>
      <c r="C32" s="6" t="s">
        <v>55</v>
      </c>
      <c r="D32" s="20" t="s">
        <v>56</v>
      </c>
      <c r="E32" s="21">
        <v>175</v>
      </c>
      <c r="F32" s="19">
        <v>112.699998915195</v>
      </c>
      <c r="G32" s="3"/>
      <c r="K32" s="20"/>
      <c r="M32" s="7"/>
    </row>
    <row r="33" spans="2:13">
      <c r="B33" s="6" t="s">
        <v>261</v>
      </c>
      <c r="C33" s="6" t="s">
        <v>55</v>
      </c>
      <c r="D33" s="20" t="s">
        <v>56</v>
      </c>
      <c r="E33" s="21">
        <v>167.5</v>
      </c>
      <c r="F33" s="19">
        <v>107.233503162861</v>
      </c>
      <c r="G33" s="3"/>
      <c r="K33" s="20"/>
      <c r="M33" s="7"/>
    </row>
    <row r="34" spans="2:13">
      <c r="B34" s="6" t="s">
        <v>204</v>
      </c>
      <c r="C34" s="6" t="s">
        <v>55</v>
      </c>
      <c r="D34" s="20" t="s">
        <v>56</v>
      </c>
      <c r="E34" s="21">
        <v>165</v>
      </c>
      <c r="F34" s="19">
        <v>105.764995515347</v>
      </c>
      <c r="G34" s="3"/>
      <c r="K34" s="20"/>
      <c r="M34" s="7"/>
    </row>
    <row r="35" spans="2:13">
      <c r="E35" s="6"/>
      <c r="F35" s="11"/>
      <c r="G35" s="6"/>
      <c r="K35" s="20"/>
      <c r="M35" s="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8:J18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workbookViewId="0">
      <selection activeCell="E20" sqref="E20"/>
    </sheetView>
  </sheetViews>
  <sheetFormatPr baseColWidth="10" defaultColWidth="9.1640625" defaultRowHeight="13"/>
  <cols>
    <col min="1" max="1" width="7.5" style="6" bestFit="1" customWidth="1"/>
    <col min="2" max="2" width="20" style="6" bestFit="1" customWidth="1"/>
    <col min="3" max="3" width="27.5" style="6" bestFit="1" customWidth="1"/>
    <col min="4" max="4" width="21.5" style="6" bestFit="1" customWidth="1"/>
    <col min="5" max="5" width="10.5" style="11" bestFit="1" customWidth="1"/>
    <col min="6" max="6" width="28.5" style="6" bestFit="1" customWidth="1"/>
    <col min="7" max="9" width="5.5" style="20" customWidth="1"/>
    <col min="10" max="10" width="4.83203125" style="20" customWidth="1"/>
    <col min="11" max="11" width="10.5" style="21" bestFit="1" customWidth="1"/>
    <col min="12" max="12" width="8.5" style="7" bestFit="1" customWidth="1"/>
    <col min="13" max="13" width="25.1640625" style="6" bestFit="1" customWidth="1"/>
    <col min="14" max="16384" width="9.1640625" style="3"/>
  </cols>
  <sheetData>
    <row r="1" spans="1:13" s="2" customFormat="1" ht="29" customHeight="1">
      <c r="A1" s="54" t="s">
        <v>318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326</v>
      </c>
      <c r="B3" s="69" t="s">
        <v>0</v>
      </c>
      <c r="C3" s="64" t="s">
        <v>327</v>
      </c>
      <c r="D3" s="64" t="s">
        <v>6</v>
      </c>
      <c r="E3" s="66" t="s">
        <v>328</v>
      </c>
      <c r="F3" s="68" t="s">
        <v>5</v>
      </c>
      <c r="G3" s="68" t="s">
        <v>8</v>
      </c>
      <c r="H3" s="68"/>
      <c r="I3" s="68"/>
      <c r="J3" s="68"/>
      <c r="K3" s="73" t="s">
        <v>239</v>
      </c>
      <c r="L3" s="66" t="s">
        <v>3</v>
      </c>
      <c r="M3" s="71" t="s">
        <v>2</v>
      </c>
    </row>
    <row r="4" spans="1:13" s="1" customFormat="1" ht="21" customHeight="1" thickBot="1">
      <c r="A4" s="63"/>
      <c r="B4" s="70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74"/>
      <c r="L4" s="67"/>
      <c r="M4" s="72"/>
    </row>
    <row r="5" spans="1:13" ht="16">
      <c r="A5" s="52" t="s">
        <v>111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4" t="s">
        <v>30</v>
      </c>
      <c r="B6" s="8" t="s">
        <v>210</v>
      </c>
      <c r="C6" s="8" t="s">
        <v>211</v>
      </c>
      <c r="D6" s="8" t="s">
        <v>212</v>
      </c>
      <c r="E6" s="9" t="s">
        <v>329</v>
      </c>
      <c r="F6" s="8" t="s">
        <v>14</v>
      </c>
      <c r="G6" s="22" t="s">
        <v>136</v>
      </c>
      <c r="H6" s="23" t="s">
        <v>136</v>
      </c>
      <c r="I6" s="23" t="s">
        <v>140</v>
      </c>
      <c r="J6" s="24"/>
      <c r="K6" s="46" t="str">
        <f>"137,5"</f>
        <v>137,5</v>
      </c>
      <c r="L6" s="10" t="str">
        <f>"93,0050"</f>
        <v>93,0050</v>
      </c>
      <c r="M6" s="43" t="s">
        <v>308</v>
      </c>
    </row>
    <row r="8" spans="1:13" ht="16">
      <c r="A8" s="50" t="s">
        <v>46</v>
      </c>
      <c r="B8" s="50"/>
      <c r="C8" s="50"/>
      <c r="D8" s="50"/>
      <c r="E8" s="51"/>
      <c r="F8" s="50"/>
      <c r="G8" s="50"/>
      <c r="H8" s="50"/>
      <c r="I8" s="50"/>
      <c r="J8" s="50"/>
    </row>
    <row r="9" spans="1:13">
      <c r="A9" s="35" t="s">
        <v>30</v>
      </c>
      <c r="B9" s="25" t="s">
        <v>213</v>
      </c>
      <c r="C9" s="25" t="s">
        <v>214</v>
      </c>
      <c r="D9" s="25" t="s">
        <v>215</v>
      </c>
      <c r="E9" s="26" t="s">
        <v>329</v>
      </c>
      <c r="F9" s="25" t="s">
        <v>14</v>
      </c>
      <c r="G9" s="34" t="s">
        <v>17</v>
      </c>
      <c r="H9" s="36" t="s">
        <v>129</v>
      </c>
      <c r="I9" s="36" t="s">
        <v>129</v>
      </c>
      <c r="J9" s="35"/>
      <c r="K9" s="47" t="str">
        <f>"180,0"</f>
        <v>180,0</v>
      </c>
      <c r="L9" s="27" t="str">
        <f>"114,9120"</f>
        <v>114,9120</v>
      </c>
      <c r="M9" s="25" t="s">
        <v>216</v>
      </c>
    </row>
    <row r="10" spans="1:13">
      <c r="A10" s="39" t="s">
        <v>240</v>
      </c>
      <c r="B10" s="28" t="s">
        <v>217</v>
      </c>
      <c r="C10" s="28" t="s">
        <v>218</v>
      </c>
      <c r="D10" s="28" t="s">
        <v>219</v>
      </c>
      <c r="E10" s="29" t="s">
        <v>329</v>
      </c>
      <c r="F10" s="28" t="s">
        <v>61</v>
      </c>
      <c r="G10" s="38" t="s">
        <v>96</v>
      </c>
      <c r="H10" s="38" t="s">
        <v>189</v>
      </c>
      <c r="I10" s="38" t="s">
        <v>53</v>
      </c>
      <c r="J10" s="39"/>
      <c r="K10" s="48">
        <v>0</v>
      </c>
      <c r="L10" s="30" t="str">
        <f>"0,0000"</f>
        <v>0,0000</v>
      </c>
      <c r="M10" s="28" t="s">
        <v>220</v>
      </c>
    </row>
    <row r="11" spans="1:13">
      <c r="A11" s="41" t="s">
        <v>240</v>
      </c>
      <c r="B11" s="31" t="s">
        <v>221</v>
      </c>
      <c r="C11" s="31" t="s">
        <v>222</v>
      </c>
      <c r="D11" s="31" t="s">
        <v>139</v>
      </c>
      <c r="E11" s="32" t="s">
        <v>333</v>
      </c>
      <c r="F11" s="31" t="s">
        <v>35</v>
      </c>
      <c r="G11" s="42" t="s">
        <v>42</v>
      </c>
      <c r="H11" s="42" t="s">
        <v>42</v>
      </c>
      <c r="I11" s="42" t="s">
        <v>42</v>
      </c>
      <c r="J11" s="41"/>
      <c r="K11" s="49">
        <v>0</v>
      </c>
      <c r="L11" s="33" t="str">
        <f>"0,0000"</f>
        <v>0,0000</v>
      </c>
      <c r="M11" s="31" t="s">
        <v>223</v>
      </c>
    </row>
    <row r="13" spans="1:13" ht="16">
      <c r="A13" s="50" t="s">
        <v>144</v>
      </c>
      <c r="B13" s="50"/>
      <c r="C13" s="50"/>
      <c r="D13" s="50"/>
      <c r="E13" s="51"/>
      <c r="F13" s="50"/>
      <c r="G13" s="50"/>
      <c r="H13" s="50"/>
      <c r="I13" s="50"/>
      <c r="J13" s="50"/>
    </row>
    <row r="14" spans="1:13">
      <c r="A14" s="35" t="s">
        <v>30</v>
      </c>
      <c r="B14" s="25" t="s">
        <v>224</v>
      </c>
      <c r="C14" s="25" t="s">
        <v>225</v>
      </c>
      <c r="D14" s="25" t="s">
        <v>226</v>
      </c>
      <c r="E14" s="26" t="s">
        <v>329</v>
      </c>
      <c r="F14" s="25" t="s">
        <v>227</v>
      </c>
      <c r="G14" s="34" t="s">
        <v>16</v>
      </c>
      <c r="H14" s="34" t="s">
        <v>17</v>
      </c>
      <c r="I14" s="36" t="s">
        <v>129</v>
      </c>
      <c r="J14" s="35"/>
      <c r="K14" s="47" t="str">
        <f>"180,0"</f>
        <v>180,0</v>
      </c>
      <c r="L14" s="27" t="str">
        <f>"113,9040"</f>
        <v>113,9040</v>
      </c>
      <c r="M14" s="25" t="s">
        <v>228</v>
      </c>
    </row>
    <row r="15" spans="1:13">
      <c r="A15" s="41" t="s">
        <v>178</v>
      </c>
      <c r="B15" s="31" t="s">
        <v>159</v>
      </c>
      <c r="C15" s="31" t="s">
        <v>160</v>
      </c>
      <c r="D15" s="31" t="s">
        <v>161</v>
      </c>
      <c r="E15" s="32" t="s">
        <v>329</v>
      </c>
      <c r="F15" s="31" t="s">
        <v>61</v>
      </c>
      <c r="G15" s="40" t="s">
        <v>44</v>
      </c>
      <c r="H15" s="40" t="s">
        <v>163</v>
      </c>
      <c r="I15" s="40" t="s">
        <v>90</v>
      </c>
      <c r="J15" s="41"/>
      <c r="K15" s="49" t="str">
        <f>"150,0"</f>
        <v>150,0</v>
      </c>
      <c r="L15" s="33" t="str">
        <f>"92,2050"</f>
        <v>92,2050</v>
      </c>
      <c r="M15" s="31" t="s">
        <v>78</v>
      </c>
    </row>
    <row r="17" spans="1:13" ht="16">
      <c r="A17" s="50" t="s">
        <v>229</v>
      </c>
      <c r="B17" s="50"/>
      <c r="C17" s="50"/>
      <c r="D17" s="50"/>
      <c r="E17" s="51"/>
      <c r="F17" s="50"/>
      <c r="G17" s="50"/>
      <c r="H17" s="50"/>
      <c r="I17" s="50"/>
      <c r="J17" s="50"/>
    </row>
    <row r="18" spans="1:13">
      <c r="A18" s="35" t="s">
        <v>30</v>
      </c>
      <c r="B18" s="25" t="s">
        <v>230</v>
      </c>
      <c r="C18" s="25" t="s">
        <v>231</v>
      </c>
      <c r="D18" s="25" t="s">
        <v>232</v>
      </c>
      <c r="E18" s="26" t="s">
        <v>329</v>
      </c>
      <c r="F18" s="25" t="s">
        <v>14</v>
      </c>
      <c r="G18" s="34" t="s">
        <v>17</v>
      </c>
      <c r="H18" s="36" t="s">
        <v>233</v>
      </c>
      <c r="I18" s="36" t="s">
        <v>233</v>
      </c>
      <c r="J18" s="35"/>
      <c r="K18" s="47" t="str">
        <f>"180,0"</f>
        <v>180,0</v>
      </c>
      <c r="L18" s="27" t="str">
        <f>"103,4100"</f>
        <v>103,4100</v>
      </c>
      <c r="M18" s="25" t="s">
        <v>22</v>
      </c>
    </row>
    <row r="19" spans="1:13">
      <c r="A19" s="41" t="s">
        <v>30</v>
      </c>
      <c r="B19" s="31" t="s">
        <v>234</v>
      </c>
      <c r="C19" s="31" t="s">
        <v>235</v>
      </c>
      <c r="D19" s="31" t="s">
        <v>236</v>
      </c>
      <c r="E19" s="32" t="s">
        <v>331</v>
      </c>
      <c r="F19" s="31" t="s">
        <v>237</v>
      </c>
      <c r="G19" s="40" t="s">
        <v>16</v>
      </c>
      <c r="H19" s="42" t="s">
        <v>18</v>
      </c>
      <c r="I19" s="42" t="s">
        <v>18</v>
      </c>
      <c r="J19" s="41"/>
      <c r="K19" s="49" t="str">
        <f>"170,0"</f>
        <v>170,0</v>
      </c>
      <c r="L19" s="33" t="str">
        <f>"116,3521"</f>
        <v>116,3521</v>
      </c>
      <c r="M19" s="31"/>
    </row>
    <row r="21" spans="1:13" ht="16">
      <c r="F21" s="12"/>
      <c r="G21" s="6"/>
      <c r="M21" s="7"/>
    </row>
    <row r="22" spans="1:13">
      <c r="G22" s="6"/>
      <c r="M22" s="7"/>
    </row>
    <row r="23" spans="1:13" ht="18">
      <c r="C23" s="13"/>
      <c r="D23" s="13"/>
      <c r="E23" s="6"/>
      <c r="F23" s="11"/>
      <c r="G23" s="6"/>
      <c r="M23" s="7"/>
    </row>
    <row r="24" spans="1:13" ht="16">
      <c r="C24" s="14"/>
      <c r="D24" s="14"/>
      <c r="E24" s="6"/>
      <c r="F24" s="11"/>
      <c r="G24" s="6"/>
      <c r="M24" s="7"/>
    </row>
    <row r="25" spans="1:13" ht="14">
      <c r="C25" s="15"/>
      <c r="D25" s="16"/>
      <c r="E25" s="6"/>
      <c r="F25" s="11"/>
      <c r="G25" s="6"/>
      <c r="M25" s="7"/>
    </row>
    <row r="26" spans="1:13">
      <c r="E26" s="20"/>
      <c r="F26" s="21"/>
      <c r="G26" s="19"/>
      <c r="M26" s="7"/>
    </row>
    <row r="27" spans="1:13">
      <c r="E27" s="20"/>
      <c r="F27" s="21"/>
      <c r="G27" s="19"/>
      <c r="M27" s="7"/>
    </row>
    <row r="28" spans="1:13">
      <c r="E28" s="20"/>
      <c r="F28" s="21"/>
      <c r="G28" s="19"/>
      <c r="M28" s="7"/>
    </row>
    <row r="29" spans="1:13">
      <c r="E29" s="6"/>
      <c r="F29" s="11"/>
      <c r="G29" s="6"/>
      <c r="M29" s="7"/>
    </row>
    <row r="30" spans="1:13">
      <c r="E30" s="6"/>
      <c r="F30" s="11"/>
      <c r="G30" s="6"/>
      <c r="M30" s="7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3:J13"/>
    <mergeCell ref="A17:J17"/>
    <mergeCell ref="B3:B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workbookViewId="0">
      <selection activeCell="E28" sqref="E28"/>
    </sheetView>
  </sheetViews>
  <sheetFormatPr baseColWidth="10" defaultColWidth="9.1640625" defaultRowHeight="13"/>
  <cols>
    <col min="1" max="1" width="7.5" style="6" bestFit="1" customWidth="1"/>
    <col min="2" max="2" width="17.33203125" style="6" bestFit="1" customWidth="1"/>
    <col min="3" max="3" width="26.33203125" style="6" bestFit="1" customWidth="1"/>
    <col min="4" max="4" width="21.5" style="6" bestFit="1" customWidth="1"/>
    <col min="5" max="5" width="10.5" style="11" bestFit="1" customWidth="1"/>
    <col min="6" max="6" width="30" style="6" customWidth="1"/>
    <col min="7" max="9" width="5.5" style="20" customWidth="1"/>
    <col min="10" max="10" width="4.83203125" style="20" customWidth="1"/>
    <col min="11" max="11" width="10.5" style="7" bestFit="1" customWidth="1"/>
    <col min="12" max="12" width="8.5" style="7" bestFit="1" customWidth="1"/>
    <col min="13" max="13" width="18.5" style="6" bestFit="1" customWidth="1"/>
    <col min="14" max="16384" width="9.1640625" style="3"/>
  </cols>
  <sheetData>
    <row r="1" spans="1:13" s="2" customFormat="1" ht="29" customHeight="1">
      <c r="A1" s="54" t="s">
        <v>319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326</v>
      </c>
      <c r="B3" s="69" t="s">
        <v>0</v>
      </c>
      <c r="C3" s="64" t="s">
        <v>327</v>
      </c>
      <c r="D3" s="64" t="s">
        <v>6</v>
      </c>
      <c r="E3" s="66" t="s">
        <v>328</v>
      </c>
      <c r="F3" s="68" t="s">
        <v>5</v>
      </c>
      <c r="G3" s="68" t="s">
        <v>9</v>
      </c>
      <c r="H3" s="68"/>
      <c r="I3" s="68"/>
      <c r="J3" s="68"/>
      <c r="K3" s="66" t="s">
        <v>239</v>
      </c>
      <c r="L3" s="66" t="s">
        <v>3</v>
      </c>
      <c r="M3" s="71" t="s">
        <v>2</v>
      </c>
    </row>
    <row r="4" spans="1:13" s="1" customFormat="1" ht="21" customHeight="1" thickBot="1">
      <c r="A4" s="63"/>
      <c r="B4" s="70"/>
      <c r="C4" s="65"/>
      <c r="D4" s="65"/>
      <c r="E4" s="67"/>
      <c r="F4" s="65"/>
      <c r="G4" s="4">
        <v>1</v>
      </c>
      <c r="H4" s="4">
        <v>2</v>
      </c>
      <c r="I4" s="4">
        <v>3</v>
      </c>
      <c r="J4" s="4" t="s">
        <v>4</v>
      </c>
      <c r="K4" s="67"/>
      <c r="L4" s="67"/>
      <c r="M4" s="72"/>
    </row>
    <row r="5" spans="1:13" ht="16">
      <c r="A5" s="52" t="s">
        <v>70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4" t="s">
        <v>30</v>
      </c>
      <c r="B6" s="8" t="s">
        <v>185</v>
      </c>
      <c r="C6" s="8" t="s">
        <v>190</v>
      </c>
      <c r="D6" s="8" t="s">
        <v>187</v>
      </c>
      <c r="E6" s="9" t="s">
        <v>329</v>
      </c>
      <c r="F6" s="8" t="s">
        <v>14</v>
      </c>
      <c r="G6" s="23" t="s">
        <v>52</v>
      </c>
      <c r="H6" s="23" t="s">
        <v>96</v>
      </c>
      <c r="I6" s="23" t="s">
        <v>189</v>
      </c>
      <c r="J6" s="24"/>
      <c r="K6" s="10" t="str">
        <f>"97,5"</f>
        <v>97,5</v>
      </c>
      <c r="L6" s="10" t="str">
        <f>"116,0250"</f>
        <v>116,0250</v>
      </c>
      <c r="M6" s="8"/>
    </row>
    <row r="8" spans="1:13" ht="16">
      <c r="A8" s="50" t="s">
        <v>31</v>
      </c>
      <c r="B8" s="50"/>
      <c r="C8" s="50"/>
      <c r="D8" s="50"/>
      <c r="E8" s="51"/>
      <c r="F8" s="50"/>
      <c r="G8" s="50"/>
      <c r="H8" s="50"/>
      <c r="I8" s="50"/>
      <c r="J8" s="50"/>
    </row>
    <row r="9" spans="1:13">
      <c r="A9" s="35" t="s">
        <v>30</v>
      </c>
      <c r="B9" s="25" t="s">
        <v>32</v>
      </c>
      <c r="C9" s="25" t="s">
        <v>33</v>
      </c>
      <c r="D9" s="25" t="s">
        <v>34</v>
      </c>
      <c r="E9" s="26" t="s">
        <v>329</v>
      </c>
      <c r="F9" s="25" t="s">
        <v>35</v>
      </c>
      <c r="G9" s="34" t="s">
        <v>42</v>
      </c>
      <c r="H9" s="34" t="s">
        <v>43</v>
      </c>
      <c r="I9" s="34" t="s">
        <v>44</v>
      </c>
      <c r="J9" s="35"/>
      <c r="K9" s="27" t="str">
        <f>"135,0"</f>
        <v>135,0</v>
      </c>
      <c r="L9" s="27" t="str">
        <f>"150,7005"</f>
        <v>150,7005</v>
      </c>
      <c r="M9" s="25" t="s">
        <v>45</v>
      </c>
    </row>
    <row r="10" spans="1:13">
      <c r="A10" s="39" t="s">
        <v>178</v>
      </c>
      <c r="B10" s="28" t="s">
        <v>283</v>
      </c>
      <c r="C10" s="28" t="s">
        <v>284</v>
      </c>
      <c r="D10" s="28" t="s">
        <v>34</v>
      </c>
      <c r="E10" s="29" t="s">
        <v>329</v>
      </c>
      <c r="F10" s="28" t="s">
        <v>14</v>
      </c>
      <c r="G10" s="37" t="s">
        <v>36</v>
      </c>
      <c r="H10" s="37" t="s">
        <v>37</v>
      </c>
      <c r="I10" s="37" t="s">
        <v>38</v>
      </c>
      <c r="J10" s="39"/>
      <c r="K10" s="30" t="str">
        <f>"120,0"</f>
        <v>120,0</v>
      </c>
      <c r="L10" s="30" t="str">
        <f>"133,9560"</f>
        <v>133,9560</v>
      </c>
      <c r="M10" s="28"/>
    </row>
    <row r="11" spans="1:13">
      <c r="A11" s="41" t="s">
        <v>271</v>
      </c>
      <c r="B11" s="31" t="s">
        <v>285</v>
      </c>
      <c r="C11" s="31" t="s">
        <v>286</v>
      </c>
      <c r="D11" s="31" t="s">
        <v>287</v>
      </c>
      <c r="E11" s="32" t="s">
        <v>329</v>
      </c>
      <c r="F11" s="31" t="s">
        <v>14</v>
      </c>
      <c r="G11" s="40" t="s">
        <v>53</v>
      </c>
      <c r="H11" s="40" t="s">
        <v>36</v>
      </c>
      <c r="I11" s="40" t="s">
        <v>37</v>
      </c>
      <c r="J11" s="41"/>
      <c r="K11" s="33" t="str">
        <f>"115,0"</f>
        <v>115,0</v>
      </c>
      <c r="L11" s="33" t="str">
        <f>"130,9390"</f>
        <v>130,9390</v>
      </c>
      <c r="M11" s="31"/>
    </row>
    <row r="13" spans="1:13" ht="16">
      <c r="A13" s="50" t="s">
        <v>244</v>
      </c>
      <c r="B13" s="50"/>
      <c r="C13" s="50"/>
      <c r="D13" s="50"/>
      <c r="E13" s="51"/>
      <c r="F13" s="50"/>
      <c r="G13" s="50"/>
      <c r="H13" s="50"/>
      <c r="I13" s="50"/>
      <c r="J13" s="50"/>
    </row>
    <row r="14" spans="1:13">
      <c r="A14" s="24" t="s">
        <v>30</v>
      </c>
      <c r="B14" s="8" t="s">
        <v>288</v>
      </c>
      <c r="C14" s="8" t="s">
        <v>289</v>
      </c>
      <c r="D14" s="8" t="s">
        <v>290</v>
      </c>
      <c r="E14" s="9" t="s">
        <v>329</v>
      </c>
      <c r="F14" s="8" t="s">
        <v>14</v>
      </c>
      <c r="G14" s="23" t="s">
        <v>18</v>
      </c>
      <c r="H14" s="23" t="s">
        <v>120</v>
      </c>
      <c r="I14" s="24"/>
      <c r="J14" s="24"/>
      <c r="K14" s="10" t="str">
        <f>"200,0"</f>
        <v>200,0</v>
      </c>
      <c r="L14" s="10" t="str">
        <f>"158,0200"</f>
        <v>158,0200</v>
      </c>
      <c r="M14" s="8"/>
    </row>
    <row r="16" spans="1:13" ht="16">
      <c r="A16" s="50" t="s">
        <v>107</v>
      </c>
      <c r="B16" s="50"/>
      <c r="C16" s="50"/>
      <c r="D16" s="50"/>
      <c r="E16" s="51"/>
      <c r="F16" s="50"/>
      <c r="G16" s="50"/>
      <c r="H16" s="50"/>
      <c r="I16" s="50"/>
      <c r="J16" s="50"/>
    </row>
    <row r="17" spans="1:13">
      <c r="A17" s="24" t="s">
        <v>30</v>
      </c>
      <c r="B17" s="8" t="s">
        <v>291</v>
      </c>
      <c r="C17" s="8" t="s">
        <v>292</v>
      </c>
      <c r="D17" s="8" t="s">
        <v>293</v>
      </c>
      <c r="E17" s="9" t="s">
        <v>329</v>
      </c>
      <c r="F17" s="8" t="s">
        <v>14</v>
      </c>
      <c r="G17" s="23" t="s">
        <v>162</v>
      </c>
      <c r="H17" s="23" t="s">
        <v>125</v>
      </c>
      <c r="I17" s="22" t="s">
        <v>294</v>
      </c>
      <c r="J17" s="24"/>
      <c r="K17" s="10" t="str">
        <f>"230,0"</f>
        <v>230,0</v>
      </c>
      <c r="L17" s="10" t="str">
        <f>"164,6570"</f>
        <v>164,6570</v>
      </c>
      <c r="M17" s="8"/>
    </row>
    <row r="19" spans="1:13" ht="16">
      <c r="A19" s="50" t="s">
        <v>111</v>
      </c>
      <c r="B19" s="50"/>
      <c r="C19" s="50"/>
      <c r="D19" s="50"/>
      <c r="E19" s="51"/>
      <c r="F19" s="50"/>
      <c r="G19" s="50"/>
      <c r="H19" s="50"/>
      <c r="I19" s="50"/>
      <c r="J19" s="50"/>
    </row>
    <row r="20" spans="1:13">
      <c r="A20" s="35" t="s">
        <v>30</v>
      </c>
      <c r="B20" s="25" t="s">
        <v>201</v>
      </c>
      <c r="C20" s="25" t="s">
        <v>295</v>
      </c>
      <c r="D20" s="25" t="s">
        <v>203</v>
      </c>
      <c r="E20" s="26" t="s">
        <v>329</v>
      </c>
      <c r="F20" s="25" t="s">
        <v>14</v>
      </c>
      <c r="G20" s="36" t="s">
        <v>125</v>
      </c>
      <c r="H20" s="34" t="s">
        <v>125</v>
      </c>
      <c r="I20" s="36" t="s">
        <v>167</v>
      </c>
      <c r="J20" s="35"/>
      <c r="K20" s="27" t="str">
        <f>"230,0"</f>
        <v>230,0</v>
      </c>
      <c r="L20" s="27" t="str">
        <f>"154,0770"</f>
        <v>154,0770</v>
      </c>
      <c r="M20" s="25"/>
    </row>
    <row r="21" spans="1:13">
      <c r="A21" s="41" t="s">
        <v>178</v>
      </c>
      <c r="B21" s="31" t="s">
        <v>253</v>
      </c>
      <c r="C21" s="31" t="s">
        <v>254</v>
      </c>
      <c r="D21" s="31" t="s">
        <v>203</v>
      </c>
      <c r="E21" s="32" t="s">
        <v>329</v>
      </c>
      <c r="F21" s="31" t="s">
        <v>14</v>
      </c>
      <c r="G21" s="40" t="s">
        <v>17</v>
      </c>
      <c r="H21" s="40" t="s">
        <v>129</v>
      </c>
      <c r="I21" s="40" t="s">
        <v>120</v>
      </c>
      <c r="J21" s="41"/>
      <c r="K21" s="33" t="str">
        <f>"200,0"</f>
        <v>200,0</v>
      </c>
      <c r="L21" s="33" t="str">
        <f>"133,9800"</f>
        <v>133,9800</v>
      </c>
      <c r="M21" s="31" t="s">
        <v>200</v>
      </c>
    </row>
    <row r="23" spans="1:13" ht="16">
      <c r="A23" s="50" t="s">
        <v>46</v>
      </c>
      <c r="B23" s="50"/>
      <c r="C23" s="50"/>
      <c r="D23" s="50"/>
      <c r="E23" s="51"/>
      <c r="F23" s="50"/>
      <c r="G23" s="50"/>
      <c r="H23" s="50"/>
      <c r="I23" s="50"/>
      <c r="J23" s="50"/>
    </row>
    <row r="24" spans="1:13">
      <c r="A24" s="24" t="s">
        <v>30</v>
      </c>
      <c r="B24" s="8" t="s">
        <v>261</v>
      </c>
      <c r="C24" s="8" t="s">
        <v>262</v>
      </c>
      <c r="D24" s="8" t="s">
        <v>263</v>
      </c>
      <c r="E24" s="9" t="s">
        <v>329</v>
      </c>
      <c r="F24" s="8" t="s">
        <v>14</v>
      </c>
      <c r="G24" s="23" t="s">
        <v>167</v>
      </c>
      <c r="H24" s="23" t="s">
        <v>152</v>
      </c>
      <c r="I24" s="22" t="s">
        <v>19</v>
      </c>
      <c r="J24" s="24"/>
      <c r="K24" s="10" t="str">
        <f>"250,0"</f>
        <v>250,0</v>
      </c>
      <c r="L24" s="10" t="str">
        <f>"160,0500"</f>
        <v>160,0500</v>
      </c>
      <c r="M24" s="8"/>
    </row>
    <row r="26" spans="1:13" ht="16">
      <c r="A26" s="50" t="s">
        <v>144</v>
      </c>
      <c r="B26" s="50"/>
      <c r="C26" s="50"/>
      <c r="D26" s="50"/>
      <c r="E26" s="51"/>
      <c r="F26" s="50"/>
      <c r="G26" s="50"/>
      <c r="H26" s="50"/>
      <c r="I26" s="50"/>
      <c r="J26" s="50"/>
    </row>
    <row r="27" spans="1:13">
      <c r="A27" s="24" t="s">
        <v>30</v>
      </c>
      <c r="B27" s="8" t="s">
        <v>296</v>
      </c>
      <c r="C27" s="8" t="s">
        <v>297</v>
      </c>
      <c r="D27" s="8" t="s">
        <v>298</v>
      </c>
      <c r="E27" s="9" t="s">
        <v>329</v>
      </c>
      <c r="F27" s="8" t="s">
        <v>14</v>
      </c>
      <c r="G27" s="22" t="s">
        <v>167</v>
      </c>
      <c r="H27" s="23" t="s">
        <v>167</v>
      </c>
      <c r="I27" s="22" t="s">
        <v>152</v>
      </c>
      <c r="J27" s="24"/>
      <c r="K27" s="10" t="str">
        <f>"240,0"</f>
        <v>240,0</v>
      </c>
      <c r="L27" s="10" t="str">
        <f>"148,6560"</f>
        <v>148,6560</v>
      </c>
      <c r="M27" s="8" t="s">
        <v>299</v>
      </c>
    </row>
    <row r="28" spans="1:13">
      <c r="A28" s="20"/>
      <c r="G28" s="45"/>
      <c r="I28" s="45"/>
    </row>
    <row r="30" spans="1:13">
      <c r="C30" s="3"/>
      <c r="D30" s="3"/>
      <c r="E30" s="3"/>
      <c r="F30" s="3"/>
      <c r="G30" s="3"/>
      <c r="K30" s="20"/>
      <c r="M30" s="7"/>
    </row>
    <row r="31" spans="1:13" ht="18">
      <c r="B31" s="13" t="s">
        <v>23</v>
      </c>
      <c r="D31" s="11"/>
      <c r="E31" s="6"/>
      <c r="F31" s="20"/>
      <c r="G31" s="3"/>
      <c r="K31" s="20"/>
      <c r="M31" s="7"/>
    </row>
    <row r="32" spans="1:13" ht="16">
      <c r="B32" s="14" t="s">
        <v>24</v>
      </c>
      <c r="C32" s="14"/>
      <c r="G32" s="3"/>
      <c r="K32" s="20"/>
      <c r="M32" s="7"/>
    </row>
    <row r="33" spans="2:13" ht="14">
      <c r="B33" s="15"/>
      <c r="C33" s="16" t="s">
        <v>55</v>
      </c>
      <c r="G33" s="3"/>
      <c r="K33" s="20"/>
      <c r="M33" s="7"/>
    </row>
    <row r="34" spans="2:13" ht="14">
      <c r="B34" s="17" t="s">
        <v>25</v>
      </c>
      <c r="C34" s="17" t="s">
        <v>26</v>
      </c>
      <c r="D34" s="17" t="s">
        <v>322</v>
      </c>
      <c r="E34" s="18" t="s">
        <v>238</v>
      </c>
      <c r="F34" s="17" t="s">
        <v>28</v>
      </c>
      <c r="G34" s="3"/>
      <c r="K34" s="20"/>
      <c r="M34" s="7"/>
    </row>
    <row r="35" spans="2:13">
      <c r="B35" s="6" t="s">
        <v>291</v>
      </c>
      <c r="C35" s="6" t="s">
        <v>55</v>
      </c>
      <c r="D35" s="20" t="s">
        <v>300</v>
      </c>
      <c r="E35" s="21">
        <v>230</v>
      </c>
      <c r="F35" s="19">
        <v>164.65700089931499</v>
      </c>
      <c r="G35" s="3"/>
      <c r="K35" s="20"/>
      <c r="M35" s="7"/>
    </row>
    <row r="36" spans="2:13">
      <c r="B36" s="6" t="s">
        <v>261</v>
      </c>
      <c r="C36" s="6" t="s">
        <v>55</v>
      </c>
      <c r="D36" s="20" t="s">
        <v>56</v>
      </c>
      <c r="E36" s="21">
        <v>250</v>
      </c>
      <c r="F36" s="19">
        <v>160.05000472068801</v>
      </c>
      <c r="G36" s="6"/>
      <c r="K36" s="20"/>
      <c r="M36" s="7"/>
    </row>
    <row r="37" spans="2:13">
      <c r="B37" s="6" t="s">
        <v>288</v>
      </c>
      <c r="C37" s="6" t="s">
        <v>55</v>
      </c>
      <c r="D37" s="20" t="s">
        <v>301</v>
      </c>
      <c r="E37" s="21">
        <v>200</v>
      </c>
      <c r="F37" s="19">
        <v>158.019995689392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6:J26"/>
    <mergeCell ref="K3:K4"/>
    <mergeCell ref="L3:L4"/>
    <mergeCell ref="M3:M4"/>
    <mergeCell ref="A5:J5"/>
    <mergeCell ref="B3:B4"/>
    <mergeCell ref="A8:J8"/>
    <mergeCell ref="A13:J13"/>
    <mergeCell ref="A16:J16"/>
    <mergeCell ref="A19:J19"/>
    <mergeCell ref="A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  <vt:lpstr>WRPF Подъем на бицепс 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2022-12-01T16:45:31Z</dcterms:modified>
</cp:coreProperties>
</file>