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Апрель/"/>
    </mc:Choice>
  </mc:AlternateContent>
  <xr:revisionPtr revIDLastSave="0" documentId="13_ncr:1_{A43B5436-A17A-D443-B906-3B7BCEC5899A}" xr6:coauthVersionLast="45" xr6:coauthVersionMax="45" xr10:uidLastSave="{00000000-0000-0000-0000-000000000000}"/>
  <bookViews>
    <workbookView xWindow="0" yWindow="460" windowWidth="28680" windowHeight="15500" activeTab="5" xr2:uid="{00000000-000D-0000-FFFF-FFFF00000000}"/>
  </bookViews>
  <sheets>
    <sheet name="IPL ПЛ без экипировки" sheetId="5" r:id="rId1"/>
    <sheet name="IPL Присед без экипировки" sheetId="9" r:id="rId2"/>
    <sheet name="IPL Жим без экипировки" sheetId="7" r:id="rId3"/>
    <sheet name="IPL Тяга без экипировки" sheetId="8" r:id="rId4"/>
    <sheet name="СПР Жим стоя" sheetId="11" r:id="rId5"/>
    <sheet name="СПР Подъем на бицепс" sheetId="12" r:id="rId6"/>
  </sheets>
  <definedNames>
    <definedName name="_FilterDatabase" localSheetId="0" hidden="1">'IPL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2" l="1"/>
  <c r="K21" i="12"/>
  <c r="L18" i="12"/>
  <c r="K18" i="12"/>
  <c r="L15" i="12"/>
  <c r="K15" i="12"/>
  <c r="L14" i="12"/>
  <c r="K14" i="12"/>
  <c r="L11" i="12"/>
  <c r="K11" i="12"/>
  <c r="L10" i="12"/>
  <c r="K10" i="12"/>
  <c r="L9" i="12"/>
  <c r="K9" i="12"/>
  <c r="L6" i="12"/>
  <c r="K6" i="12"/>
  <c r="L9" i="11"/>
  <c r="K9" i="11"/>
  <c r="L6" i="11"/>
  <c r="K6" i="11"/>
  <c r="L6" i="9"/>
  <c r="K6" i="9"/>
  <c r="L13" i="8"/>
  <c r="K13" i="8"/>
  <c r="L10" i="8"/>
  <c r="K10" i="8"/>
  <c r="L9" i="8"/>
  <c r="K9" i="8"/>
  <c r="L6" i="8"/>
  <c r="K6" i="8"/>
  <c r="L15" i="7"/>
  <c r="K15" i="7"/>
  <c r="L14" i="7"/>
  <c r="K14" i="7"/>
  <c r="L11" i="7"/>
  <c r="K11" i="7"/>
  <c r="L10" i="7"/>
  <c r="K10" i="7"/>
  <c r="L9" i="7"/>
  <c r="K9" i="7"/>
  <c r="L6" i="7"/>
  <c r="K6" i="7"/>
  <c r="T31" i="5"/>
  <c r="S31" i="5"/>
  <c r="T28" i="5"/>
  <c r="S28" i="5"/>
  <c r="T27" i="5"/>
  <c r="S27" i="5"/>
  <c r="T24" i="5"/>
  <c r="S24" i="5"/>
  <c r="T23" i="5"/>
  <c r="S23" i="5"/>
  <c r="T20" i="5"/>
  <c r="S20" i="5"/>
  <c r="T17" i="5"/>
  <c r="S17" i="5"/>
  <c r="T16" i="5"/>
  <c r="S16" i="5"/>
  <c r="T13" i="5"/>
  <c r="S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<sst xmlns="http://schemas.openxmlformats.org/spreadsheetml/2006/main" count="487" uniqueCount="165">
  <si>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</si>
  <si>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</si>
  <si>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</si>
  <si>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</si>
  <si>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</si>
  <si>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</si>
  <si>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</si>
  <si>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</si>
  <si>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</si>
  <si>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</si>
  <si>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</si>
  <si>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Девушки 15-19 (26.11.2008)/14</t>
  </si>
  <si>
    <t>51,00</t>
  </si>
  <si>
    <t xml:space="preserve">Киренск/Иркутская область </t>
  </si>
  <si>
    <t>62,5</t>
  </si>
  <si>
    <t>67,5</t>
  </si>
  <si>
    <t>72,5</t>
  </si>
  <si>
    <t>35,0</t>
  </si>
  <si>
    <t>37,5</t>
  </si>
  <si>
    <t>40,0</t>
  </si>
  <si>
    <t>77,5</t>
  </si>
  <si>
    <t>85,0</t>
  </si>
  <si>
    <t>90,0</t>
  </si>
  <si>
    <t xml:space="preserve">Кривошеев Сергей </t>
  </si>
  <si>
    <t>ВЕСОВАЯ КАТЕГОРИЯ   56</t>
  </si>
  <si>
    <t>Девушки 15-19 (26.01.2010)/13</t>
  </si>
  <si>
    <t>55,70</t>
  </si>
  <si>
    <t>55,0</t>
  </si>
  <si>
    <t>60,0</t>
  </si>
  <si>
    <t>32,5</t>
  </si>
  <si>
    <t>65,0</t>
  </si>
  <si>
    <t>75,0</t>
  </si>
  <si>
    <t>Открытая (04.12.1991)/31</t>
  </si>
  <si>
    <t>55,60</t>
  </si>
  <si>
    <t>47,5</t>
  </si>
  <si>
    <t>50,0</t>
  </si>
  <si>
    <t>52,5</t>
  </si>
  <si>
    <t xml:space="preserve">Французов Александр </t>
  </si>
  <si>
    <t>ВЕСОВАЯ КАТЕГОРИЯ   67.5</t>
  </si>
  <si>
    <t>Девушки 15-19 (12.08.2007)/15</t>
  </si>
  <si>
    <t>62,10</t>
  </si>
  <si>
    <t>57,5</t>
  </si>
  <si>
    <t>Юноши 15-19 (06.12.2008)/14</t>
  </si>
  <si>
    <t>50,50</t>
  </si>
  <si>
    <t>30,0</t>
  </si>
  <si>
    <t>70,0</t>
  </si>
  <si>
    <t>Юноши 15-19 (11.05.2010)/12</t>
  </si>
  <si>
    <t>42,30</t>
  </si>
  <si>
    <t>45,0</t>
  </si>
  <si>
    <t>25,0</t>
  </si>
  <si>
    <t>27,5</t>
  </si>
  <si>
    <t>ВЕСОВАЯ КАТЕГОРИЯ   60</t>
  </si>
  <si>
    <t>Юноши 15-19 (27.08.2007)/15</t>
  </si>
  <si>
    <t>58,40</t>
  </si>
  <si>
    <t>80,0</t>
  </si>
  <si>
    <t>87,5</t>
  </si>
  <si>
    <t>92,5</t>
  </si>
  <si>
    <t>105,0</t>
  </si>
  <si>
    <t>110,0</t>
  </si>
  <si>
    <t>Юноши 15-19 (01.05.2008)/14</t>
  </si>
  <si>
    <t>64,30</t>
  </si>
  <si>
    <t>112,5</t>
  </si>
  <si>
    <t>Юноши 15-19 (05.05.2010)/12</t>
  </si>
  <si>
    <t>61,30</t>
  </si>
  <si>
    <t>ВЕСОВАЯ КАТЕГОРИЯ   75</t>
  </si>
  <si>
    <t>Юноши 15-19 (13.11.2008)/14</t>
  </si>
  <si>
    <t>73,00</t>
  </si>
  <si>
    <t>42,5</t>
  </si>
  <si>
    <t>95,0</t>
  </si>
  <si>
    <t>115,0</t>
  </si>
  <si>
    <t>67,70</t>
  </si>
  <si>
    <t>120,0</t>
  </si>
  <si>
    <t>125,0</t>
  </si>
  <si>
    <t>127,5</t>
  </si>
  <si>
    <t>150,0</t>
  </si>
  <si>
    <t>157,5</t>
  </si>
  <si>
    <t>162,5</t>
  </si>
  <si>
    <t>ВЕСОВАЯ КАТЕГОРИЯ   82.5</t>
  </si>
  <si>
    <t>77,70</t>
  </si>
  <si>
    <t>130,0</t>
  </si>
  <si>
    <t>135,0</t>
  </si>
  <si>
    <t>140,0</t>
  </si>
  <si>
    <t>1</t>
  </si>
  <si>
    <t>Редина Алина</t>
  </si>
  <si>
    <t>Лутченко Елизавета</t>
  </si>
  <si>
    <t>Сафонова Анастасия</t>
  </si>
  <si>
    <t>Красноштанов Александр</t>
  </si>
  <si>
    <t>2</t>
  </si>
  <si>
    <t>Пономарёв Валентин</t>
  </si>
  <si>
    <t>Андреев Олег</t>
  </si>
  <si>
    <t>Кутимский Тимофей</t>
  </si>
  <si>
    <t>Кривошеев Артур</t>
  </si>
  <si>
    <t>Сноровихин Максим</t>
  </si>
  <si>
    <t>Тараканов Михаил</t>
  </si>
  <si>
    <t>Черепанов Алексей</t>
  </si>
  <si>
    <t>Юноши 15-19 (09.09.2007)/15</t>
  </si>
  <si>
    <t>68,00</t>
  </si>
  <si>
    <t>81,30</t>
  </si>
  <si>
    <t>107,5</t>
  </si>
  <si>
    <t>80,40</t>
  </si>
  <si>
    <t>100,0</t>
  </si>
  <si>
    <t>ВЕСОВАЯ КАТЕГОРИЯ   100</t>
  </si>
  <si>
    <t>Открытая (11.12.1995)/27</t>
  </si>
  <si>
    <t>94,20</t>
  </si>
  <si>
    <t>132,5</t>
  </si>
  <si>
    <t>94,00</t>
  </si>
  <si>
    <t>Результат</t>
  </si>
  <si>
    <t>Дроздов Егор</t>
  </si>
  <si>
    <t>Мамруков Михаил</t>
  </si>
  <si>
    <t>Кузаков Вячеслав</t>
  </si>
  <si>
    <t>Спиридонов Алексей</t>
  </si>
  <si>
    <t>Спиридонов Андрей</t>
  </si>
  <si>
    <t>56,00</t>
  </si>
  <si>
    <t>Юноши 15-19 (03.10.2007)/15</t>
  </si>
  <si>
    <t>74,00</t>
  </si>
  <si>
    <t>145,0</t>
  </si>
  <si>
    <t>70,00</t>
  </si>
  <si>
    <t>Открытая (04.03.1987)/36</t>
  </si>
  <si>
    <t>99,90</t>
  </si>
  <si>
    <t xml:space="preserve">Иркутск/Иркутская область </t>
  </si>
  <si>
    <t>240,0</t>
  </si>
  <si>
    <t>255,0</t>
  </si>
  <si>
    <t>265,0</t>
  </si>
  <si>
    <t xml:space="preserve">Соколов Николай </t>
  </si>
  <si>
    <t>Корзенникова Ирина</t>
  </si>
  <si>
    <t>Ксенафонтов Евгений</t>
  </si>
  <si>
    <t>Бурков Юрий</t>
  </si>
  <si>
    <t>Орлов Александр</t>
  </si>
  <si>
    <t>Жим стоя</t>
  </si>
  <si>
    <t>ВЕСОВАЯ КАТЕГОРИЯ   90</t>
  </si>
  <si>
    <t>Открытая (23.02.1991)/32</t>
  </si>
  <si>
    <t>90,00</t>
  </si>
  <si>
    <t>Бабаян Гарик</t>
  </si>
  <si>
    <t>20,0</t>
  </si>
  <si>
    <t>22,5</t>
  </si>
  <si>
    <t>Открытый турнир «The Power of Kirensk Iron»
СПР Строгий подъем штанги на бицепс
Киренск/Иркутская область, 01 апреля 2023 года</t>
  </si>
  <si>
    <t>Открытый турнир «The Power of Kirensk Iron»
СПР Жим штанги стоя
Киренск/Иркутская область, 01 апреля 2023 года</t>
  </si>
  <si>
    <t>Открытый турнир «The Power of Kirensk Iron»
IPL Присед без экипировки
Киренск/Иркутская область, 01 апреля 2023 года</t>
  </si>
  <si>
    <t>Открытый турнир «The Power of Kirensk Iron»
IPL Становая тяга без экипировки
Киренск/Иркутская область, 01 апреля 2023 года</t>
  </si>
  <si>
    <t>Открытый турнир «The Power of Kirensk Iron»
IPL Жим лежа без экипировки
Киренск/Иркутская область, 01 апреля 2023 года</t>
  </si>
  <si>
    <t>Открытый турнир «The Power of Kirensk Iron»
IPL Пауэрлифтинг без экипировки
Киренск/Иркутская область, 01 апреля 2023 года</t>
  </si>
  <si>
    <t>Юниоры 20-23 (31.10.2000)/22</t>
  </si>
  <si>
    <t>Мастера 40-44 (03.04.1980)/42</t>
  </si>
  <si>
    <t>Мастера 50-54 (11.08.1972)/50</t>
  </si>
  <si>
    <t>Мастера 45-49 (18.03.1977)/46</t>
  </si>
  <si>
    <t>Мастера 45-49 (30.09.1974)/48</t>
  </si>
  <si>
    <t>Мастера 55-59 (24.04.1965)/57</t>
  </si>
  <si>
    <t>Мастера 50-59 (11.08.1972)/50</t>
  </si>
  <si>
    <t>Мастера 40-49 (18.03.1977)/46</t>
  </si>
  <si>
    <t>Мастера 40-49 (03.04.1980)/42</t>
  </si>
  <si>
    <t>Юноши 13-19 (09.09.2007)/15</t>
  </si>
  <si>
    <t>Мастера 40-44 (07.01.1979)/44</t>
  </si>
  <si>
    <t>Юноши 13-19 (03.10.2007)/15</t>
  </si>
  <si>
    <t>Саватеева Анастасия</t>
  </si>
  <si>
    <t>№</t>
  </si>
  <si>
    <t>Жим</t>
  </si>
  <si>
    <t xml:space="preserve">
Дата рождения/Возраст</t>
  </si>
  <si>
    <t>Возрастная группа</t>
  </si>
  <si>
    <t>T</t>
  </si>
  <si>
    <t>O</t>
  </si>
  <si>
    <t>J</t>
  </si>
  <si>
    <t>M1</t>
  </si>
  <si>
    <t>M3</t>
  </si>
  <si>
    <t>M2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</si>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</sst>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5">
    <pageSetUpPr fitToPage="1"/>
  </sheetPr>
  <dimension ref="A1:U31"/>
  <sheetViews>
    <sheetView workbookViewId="0">
      <selection activeCell="E32" sqref="E32"/>
    </sheetView>
  </sheetViews>
  <sheetFormatPr baseColWidth="10" defaultColWidth="9.1640625" defaultRowHeight="13"/>
  <cols>
    <col min="1" max="1" width="7.1640625" style="5" bestFit="1" customWidth="1"/>
    <col min="2" max="2" width="23.6640625" style="5" bestFit="1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5.83203125" style="5" bestFit="1" customWidth="1"/>
    <col min="7" max="9" width="5.5" style="17" customWidth="1"/>
    <col min="10" max="11" width="4.5" style="17" customWidth="1"/>
    <col min="12" max="13" width="5.5" style="17" customWidth="1"/>
    <col min="14" max="14" width="4.5" style="17" customWidth="1"/>
    <col min="15" max="17" width="5.5" style="17" customWidth="1"/>
    <col min="18" max="18" width="4.5" style="17" customWidth="1"/>
    <col min="19" max="19" width="7.6640625" style="6" bestFit="1" customWidth="1"/>
    <col min="20" max="20" width="8.5" style="6" bestFit="1" customWidth="1"/>
    <col min="21" max="21" width="21" style="5" bestFit="1" customWidth="1"/>
    <col min="22" max="16384" width="9.1640625" style="3"/>
  </cols>
  <sheetData>
    <row r="1" spans="1:21" s="2" customFormat="1" ht="29" customHeight="1">
      <c r="A1" s="41" t="s">
        <v>140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50" t="s">
        <v>154</v>
      </c>
      <c r="B3" s="35" t="s">
        <v>0</v>
      </c>
      <c r="C3" s="52" t="s">
        <v>156</v>
      </c>
      <c r="D3" s="52" t="s">
        <v>6</v>
      </c>
      <c r="E3" s="39" t="s">
        <v>157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39" t="s">
        <v>1</v>
      </c>
      <c r="T3" s="39" t="s">
        <v>3</v>
      </c>
      <c r="U3" s="54" t="s">
        <v>2</v>
      </c>
    </row>
    <row r="4" spans="1:21" s="1" customFormat="1" ht="21" customHeight="1" thickBot="1">
      <c r="A4" s="51"/>
      <c r="B4" s="36"/>
      <c r="C4" s="53"/>
      <c r="D4" s="53"/>
      <c r="E4" s="40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0"/>
      <c r="T4" s="40"/>
      <c r="U4" s="55"/>
    </row>
    <row r="5" spans="1:21" ht="16">
      <c r="A5" s="37" t="s">
        <v>10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19" t="s">
        <v>82</v>
      </c>
      <c r="B6" s="7" t="s">
        <v>83</v>
      </c>
      <c r="C6" s="7" t="s">
        <v>11</v>
      </c>
      <c r="D6" s="7" t="s">
        <v>12</v>
      </c>
      <c r="E6" s="8" t="s">
        <v>158</v>
      </c>
      <c r="F6" s="7" t="s">
        <v>13</v>
      </c>
      <c r="G6" s="18" t="s">
        <v>14</v>
      </c>
      <c r="H6" s="18" t="s">
        <v>15</v>
      </c>
      <c r="I6" s="18" t="s">
        <v>16</v>
      </c>
      <c r="J6" s="19"/>
      <c r="K6" s="18" t="s">
        <v>17</v>
      </c>
      <c r="L6" s="18" t="s">
        <v>18</v>
      </c>
      <c r="M6" s="20" t="s">
        <v>19</v>
      </c>
      <c r="N6" s="19"/>
      <c r="O6" s="18" t="s">
        <v>20</v>
      </c>
      <c r="P6" s="18" t="s">
        <v>21</v>
      </c>
      <c r="Q6" s="18" t="s">
        <v>22</v>
      </c>
      <c r="R6" s="19"/>
      <c r="S6" s="9" t="str">
        <f>"200,0"</f>
        <v>200,0</v>
      </c>
      <c r="T6" s="9" t="str">
        <f>"253,0800"</f>
        <v>253,0800</v>
      </c>
      <c r="U6" s="7" t="s">
        <v>23</v>
      </c>
    </row>
    <row r="8" spans="1:21" ht="16">
      <c r="A8" s="33" t="s">
        <v>24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22" t="s">
        <v>82</v>
      </c>
      <c r="B9" s="10" t="s">
        <v>84</v>
      </c>
      <c r="C9" s="10" t="s">
        <v>25</v>
      </c>
      <c r="D9" s="10" t="s">
        <v>26</v>
      </c>
      <c r="E9" s="11" t="s">
        <v>158</v>
      </c>
      <c r="F9" s="10" t="s">
        <v>13</v>
      </c>
      <c r="G9" s="21" t="s">
        <v>27</v>
      </c>
      <c r="H9" s="21" t="s">
        <v>28</v>
      </c>
      <c r="I9" s="21" t="s">
        <v>14</v>
      </c>
      <c r="J9" s="22"/>
      <c r="K9" s="21" t="s">
        <v>29</v>
      </c>
      <c r="L9" s="23" t="s">
        <v>18</v>
      </c>
      <c r="M9" s="23" t="s">
        <v>18</v>
      </c>
      <c r="N9" s="22"/>
      <c r="O9" s="21" t="s">
        <v>30</v>
      </c>
      <c r="P9" s="23" t="s">
        <v>31</v>
      </c>
      <c r="Q9" s="23" t="s">
        <v>31</v>
      </c>
      <c r="R9" s="22"/>
      <c r="S9" s="12" t="str">
        <f>"160,0"</f>
        <v>160,0</v>
      </c>
      <c r="T9" s="12" t="str">
        <f>"189,0560"</f>
        <v>189,0560</v>
      </c>
      <c r="U9" s="10" t="s">
        <v>23</v>
      </c>
    </row>
    <row r="10" spans="1:21">
      <c r="A10" s="25" t="s">
        <v>82</v>
      </c>
      <c r="B10" s="13" t="s">
        <v>85</v>
      </c>
      <c r="C10" s="13" t="s">
        <v>32</v>
      </c>
      <c r="D10" s="13" t="s">
        <v>33</v>
      </c>
      <c r="E10" s="14" t="s">
        <v>159</v>
      </c>
      <c r="F10" s="13" t="s">
        <v>13</v>
      </c>
      <c r="G10" s="24" t="s">
        <v>27</v>
      </c>
      <c r="H10" s="24" t="s">
        <v>30</v>
      </c>
      <c r="I10" s="24" t="s">
        <v>16</v>
      </c>
      <c r="J10" s="25"/>
      <c r="K10" s="24" t="s">
        <v>34</v>
      </c>
      <c r="L10" s="24" t="s">
        <v>35</v>
      </c>
      <c r="M10" s="26" t="s">
        <v>36</v>
      </c>
      <c r="N10" s="25"/>
      <c r="O10" s="24" t="s">
        <v>30</v>
      </c>
      <c r="P10" s="24" t="s">
        <v>31</v>
      </c>
      <c r="Q10" s="24" t="s">
        <v>21</v>
      </c>
      <c r="R10" s="25"/>
      <c r="S10" s="15" t="str">
        <f>"207,5"</f>
        <v>207,5</v>
      </c>
      <c r="T10" s="15" t="str">
        <f>"245,5140"</f>
        <v>245,5140</v>
      </c>
      <c r="U10" s="13" t="s">
        <v>37</v>
      </c>
    </row>
    <row r="12" spans="1:21" ht="16">
      <c r="A12" s="33" t="s">
        <v>38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21">
      <c r="A13" s="19" t="s">
        <v>82</v>
      </c>
      <c r="B13" s="7" t="s">
        <v>153</v>
      </c>
      <c r="C13" s="7" t="s">
        <v>39</v>
      </c>
      <c r="D13" s="7" t="s">
        <v>40</v>
      </c>
      <c r="E13" s="8" t="s">
        <v>158</v>
      </c>
      <c r="F13" s="7" t="s">
        <v>13</v>
      </c>
      <c r="G13" s="18" t="s">
        <v>35</v>
      </c>
      <c r="H13" s="18" t="s">
        <v>36</v>
      </c>
      <c r="I13" s="18" t="s">
        <v>27</v>
      </c>
      <c r="J13" s="19"/>
      <c r="K13" s="18" t="s">
        <v>29</v>
      </c>
      <c r="L13" s="20" t="s">
        <v>17</v>
      </c>
      <c r="M13" s="20" t="s">
        <v>17</v>
      </c>
      <c r="N13" s="19"/>
      <c r="O13" s="18" t="s">
        <v>35</v>
      </c>
      <c r="P13" s="18" t="s">
        <v>27</v>
      </c>
      <c r="Q13" s="18" t="s">
        <v>41</v>
      </c>
      <c r="R13" s="19"/>
      <c r="S13" s="9" t="str">
        <f>"145,0"</f>
        <v>145,0</v>
      </c>
      <c r="T13" s="9" t="str">
        <f>"157,4410"</f>
        <v>157,4410</v>
      </c>
      <c r="U13" s="7" t="s">
        <v>23</v>
      </c>
    </row>
    <row r="15" spans="1:21" ht="16">
      <c r="A15" s="33" t="s">
        <v>10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1">
      <c r="A16" s="22" t="s">
        <v>82</v>
      </c>
      <c r="B16" s="10" t="s">
        <v>86</v>
      </c>
      <c r="C16" s="10" t="s">
        <v>42</v>
      </c>
      <c r="D16" s="10" t="s">
        <v>43</v>
      </c>
      <c r="E16" s="11" t="s">
        <v>158</v>
      </c>
      <c r="F16" s="10" t="s">
        <v>13</v>
      </c>
      <c r="G16" s="21" t="s">
        <v>35</v>
      </c>
      <c r="H16" s="21" t="s">
        <v>27</v>
      </c>
      <c r="I16" s="21" t="s">
        <v>41</v>
      </c>
      <c r="J16" s="22"/>
      <c r="K16" s="21" t="s">
        <v>44</v>
      </c>
      <c r="L16" s="21" t="s">
        <v>29</v>
      </c>
      <c r="M16" s="23" t="s">
        <v>17</v>
      </c>
      <c r="N16" s="22"/>
      <c r="O16" s="21" t="s">
        <v>14</v>
      </c>
      <c r="P16" s="21" t="s">
        <v>45</v>
      </c>
      <c r="Q16" s="21" t="s">
        <v>31</v>
      </c>
      <c r="R16" s="22"/>
      <c r="S16" s="12" t="str">
        <f>"165,0"</f>
        <v>165,0</v>
      </c>
      <c r="T16" s="12" t="str">
        <f>"167,0130"</f>
        <v>167,0130</v>
      </c>
      <c r="U16" s="10" t="s">
        <v>23</v>
      </c>
    </row>
    <row r="17" spans="1:21">
      <c r="A17" s="25" t="s">
        <v>87</v>
      </c>
      <c r="B17" s="13" t="s">
        <v>88</v>
      </c>
      <c r="C17" s="13" t="s">
        <v>46</v>
      </c>
      <c r="D17" s="13" t="s">
        <v>47</v>
      </c>
      <c r="E17" s="14" t="s">
        <v>158</v>
      </c>
      <c r="F17" s="13" t="s">
        <v>13</v>
      </c>
      <c r="G17" s="24" t="s">
        <v>48</v>
      </c>
      <c r="H17" s="24" t="s">
        <v>35</v>
      </c>
      <c r="I17" s="24" t="s">
        <v>36</v>
      </c>
      <c r="J17" s="25"/>
      <c r="K17" s="24" t="s">
        <v>49</v>
      </c>
      <c r="L17" s="24" t="s">
        <v>50</v>
      </c>
      <c r="M17" s="24" t="s">
        <v>44</v>
      </c>
      <c r="N17" s="25"/>
      <c r="O17" s="24" t="s">
        <v>41</v>
      </c>
      <c r="P17" s="24" t="s">
        <v>30</v>
      </c>
      <c r="Q17" s="24" t="s">
        <v>15</v>
      </c>
      <c r="R17" s="25"/>
      <c r="S17" s="15" t="str">
        <f>"150,0"</f>
        <v>150,0</v>
      </c>
      <c r="T17" s="15" t="str">
        <f>"186,4950"</f>
        <v>186,4950</v>
      </c>
      <c r="U17" s="13" t="s">
        <v>23</v>
      </c>
    </row>
    <row r="19" spans="1:21" ht="16">
      <c r="A19" s="33" t="s">
        <v>51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1">
      <c r="A20" s="19" t="s">
        <v>82</v>
      </c>
      <c r="B20" s="7" t="s">
        <v>89</v>
      </c>
      <c r="C20" s="7" t="s">
        <v>52</v>
      </c>
      <c r="D20" s="7" t="s">
        <v>53</v>
      </c>
      <c r="E20" s="8" t="s">
        <v>158</v>
      </c>
      <c r="F20" s="7" t="s">
        <v>13</v>
      </c>
      <c r="G20" s="20" t="s">
        <v>54</v>
      </c>
      <c r="H20" s="18" t="s">
        <v>55</v>
      </c>
      <c r="I20" s="18" t="s">
        <v>22</v>
      </c>
      <c r="J20" s="19"/>
      <c r="K20" s="18" t="s">
        <v>35</v>
      </c>
      <c r="L20" s="18" t="s">
        <v>27</v>
      </c>
      <c r="M20" s="18" t="s">
        <v>41</v>
      </c>
      <c r="N20" s="19"/>
      <c r="O20" s="18" t="s">
        <v>56</v>
      </c>
      <c r="P20" s="18" t="s">
        <v>57</v>
      </c>
      <c r="Q20" s="20" t="s">
        <v>58</v>
      </c>
      <c r="R20" s="19"/>
      <c r="S20" s="9" t="str">
        <f>"252,5"</f>
        <v>252,5</v>
      </c>
      <c r="T20" s="9" t="str">
        <f>"220,8112"</f>
        <v>220,8112</v>
      </c>
      <c r="U20" s="7" t="s">
        <v>23</v>
      </c>
    </row>
    <row r="22" spans="1:21" ht="16">
      <c r="A22" s="33" t="s">
        <v>38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21">
      <c r="A23" s="22" t="s">
        <v>82</v>
      </c>
      <c r="B23" s="10" t="s">
        <v>90</v>
      </c>
      <c r="C23" s="10" t="s">
        <v>59</v>
      </c>
      <c r="D23" s="10" t="s">
        <v>60</v>
      </c>
      <c r="E23" s="11" t="s">
        <v>158</v>
      </c>
      <c r="F23" s="10" t="s">
        <v>13</v>
      </c>
      <c r="G23" s="21" t="s">
        <v>20</v>
      </c>
      <c r="H23" s="21" t="s">
        <v>21</v>
      </c>
      <c r="I23" s="21" t="s">
        <v>22</v>
      </c>
      <c r="J23" s="22"/>
      <c r="K23" s="21" t="s">
        <v>34</v>
      </c>
      <c r="L23" s="21" t="s">
        <v>36</v>
      </c>
      <c r="M23" s="21" t="s">
        <v>27</v>
      </c>
      <c r="N23" s="22"/>
      <c r="O23" s="21" t="s">
        <v>56</v>
      </c>
      <c r="P23" s="21" t="s">
        <v>57</v>
      </c>
      <c r="Q23" s="21" t="s">
        <v>61</v>
      </c>
      <c r="R23" s="22"/>
      <c r="S23" s="12" t="str">
        <f>"257,5"</f>
        <v>257,5</v>
      </c>
      <c r="T23" s="12" t="str">
        <f>"206,6438"</f>
        <v>206,6438</v>
      </c>
      <c r="U23" s="10" t="s">
        <v>23</v>
      </c>
    </row>
    <row r="24" spans="1:21">
      <c r="A24" s="25" t="s">
        <v>87</v>
      </c>
      <c r="B24" s="13" t="s">
        <v>91</v>
      </c>
      <c r="C24" s="13" t="s">
        <v>62</v>
      </c>
      <c r="D24" s="13" t="s">
        <v>63</v>
      </c>
      <c r="E24" s="14" t="s">
        <v>158</v>
      </c>
      <c r="F24" s="13" t="s">
        <v>13</v>
      </c>
      <c r="G24" s="24" t="s">
        <v>48</v>
      </c>
      <c r="H24" s="24" t="s">
        <v>35</v>
      </c>
      <c r="I24" s="24" t="s">
        <v>36</v>
      </c>
      <c r="J24" s="25"/>
      <c r="K24" s="24" t="s">
        <v>44</v>
      </c>
      <c r="L24" s="26" t="s">
        <v>17</v>
      </c>
      <c r="M24" s="24" t="s">
        <v>17</v>
      </c>
      <c r="N24" s="25"/>
      <c r="O24" s="24" t="s">
        <v>35</v>
      </c>
      <c r="P24" s="24" t="s">
        <v>41</v>
      </c>
      <c r="Q24" s="24" t="s">
        <v>28</v>
      </c>
      <c r="R24" s="25"/>
      <c r="S24" s="15" t="str">
        <f>"147,5"</f>
        <v>147,5</v>
      </c>
      <c r="T24" s="15" t="str">
        <f>"123,3837"</f>
        <v>123,3837</v>
      </c>
      <c r="U24" s="13" t="s">
        <v>23</v>
      </c>
    </row>
    <row r="26" spans="1:21" ht="16">
      <c r="A26" s="33" t="s">
        <v>64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>
      <c r="A27" s="22" t="s">
        <v>82</v>
      </c>
      <c r="B27" s="10" t="s">
        <v>92</v>
      </c>
      <c r="C27" s="10" t="s">
        <v>65</v>
      </c>
      <c r="D27" s="10" t="s">
        <v>66</v>
      </c>
      <c r="E27" s="11" t="s">
        <v>158</v>
      </c>
      <c r="F27" s="10" t="s">
        <v>13</v>
      </c>
      <c r="G27" s="21" t="s">
        <v>45</v>
      </c>
      <c r="H27" s="22"/>
      <c r="I27" s="22"/>
      <c r="J27" s="22"/>
      <c r="K27" s="21" t="s">
        <v>67</v>
      </c>
      <c r="L27" s="22"/>
      <c r="M27" s="22"/>
      <c r="N27" s="22"/>
      <c r="O27" s="21" t="s">
        <v>68</v>
      </c>
      <c r="P27" s="21" t="s">
        <v>57</v>
      </c>
      <c r="Q27" s="21" t="s">
        <v>69</v>
      </c>
      <c r="R27" s="22"/>
      <c r="S27" s="12" t="str">
        <f>"227,5"</f>
        <v>227,5</v>
      </c>
      <c r="T27" s="12" t="str">
        <f>"165,2560"</f>
        <v>165,2560</v>
      </c>
      <c r="U27" s="10" t="s">
        <v>23</v>
      </c>
    </row>
    <row r="28" spans="1:21">
      <c r="A28" s="25" t="s">
        <v>82</v>
      </c>
      <c r="B28" s="13" t="s">
        <v>93</v>
      </c>
      <c r="C28" s="13" t="s">
        <v>141</v>
      </c>
      <c r="D28" s="13" t="s">
        <v>70</v>
      </c>
      <c r="E28" s="14" t="s">
        <v>160</v>
      </c>
      <c r="F28" s="13" t="s">
        <v>13</v>
      </c>
      <c r="G28" s="24" t="s">
        <v>71</v>
      </c>
      <c r="H28" s="24" t="s">
        <v>72</v>
      </c>
      <c r="I28" s="24" t="s">
        <v>73</v>
      </c>
      <c r="J28" s="25"/>
      <c r="K28" s="26" t="s">
        <v>22</v>
      </c>
      <c r="L28" s="24" t="s">
        <v>22</v>
      </c>
      <c r="M28" s="24" t="s">
        <v>56</v>
      </c>
      <c r="N28" s="25"/>
      <c r="O28" s="24" t="s">
        <v>74</v>
      </c>
      <c r="P28" s="24" t="s">
        <v>75</v>
      </c>
      <c r="Q28" s="24" t="s">
        <v>76</v>
      </c>
      <c r="R28" s="25"/>
      <c r="S28" s="15" t="str">
        <f>"382,5"</f>
        <v>382,5</v>
      </c>
      <c r="T28" s="15" t="str">
        <f>"294,2190"</f>
        <v>294,2190</v>
      </c>
      <c r="U28" s="13"/>
    </row>
    <row r="30" spans="1:21" ht="16">
      <c r="A30" s="33" t="s">
        <v>77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21">
      <c r="A31" s="19" t="s">
        <v>82</v>
      </c>
      <c r="B31" s="7" t="s">
        <v>94</v>
      </c>
      <c r="C31" s="7" t="s">
        <v>142</v>
      </c>
      <c r="D31" s="7" t="s">
        <v>78</v>
      </c>
      <c r="E31" s="8" t="s">
        <v>161</v>
      </c>
      <c r="F31" s="7" t="s">
        <v>13</v>
      </c>
      <c r="G31" s="18" t="s">
        <v>72</v>
      </c>
      <c r="H31" s="18" t="s">
        <v>79</v>
      </c>
      <c r="I31" s="18" t="s">
        <v>80</v>
      </c>
      <c r="J31" s="19"/>
      <c r="K31" s="18" t="s">
        <v>68</v>
      </c>
      <c r="L31" s="18" t="s">
        <v>57</v>
      </c>
      <c r="M31" s="20" t="s">
        <v>58</v>
      </c>
      <c r="N31" s="19"/>
      <c r="O31" s="18" t="s">
        <v>79</v>
      </c>
      <c r="P31" s="18" t="s">
        <v>81</v>
      </c>
      <c r="Q31" s="20" t="s">
        <v>74</v>
      </c>
      <c r="R31" s="19"/>
      <c r="S31" s="9" t="str">
        <f>"380,0"</f>
        <v>380,0</v>
      </c>
      <c r="T31" s="9" t="str">
        <f>"268,0671"</f>
        <v>268,0671</v>
      </c>
      <c r="U31" s="7" t="s">
        <v>37</v>
      </c>
    </row>
  </sheetData>
  <mergeCells count="21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2:R22"/>
    <mergeCell ref="A26:R26"/>
    <mergeCell ref="A30:R30"/>
    <mergeCell ref="B3:B4"/>
    <mergeCell ref="A5:R5"/>
    <mergeCell ref="A8:R8"/>
    <mergeCell ref="A12:R12"/>
    <mergeCell ref="A15:R15"/>
    <mergeCell ref="A19:R19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5.83203125" style="5" bestFit="1" customWidth="1"/>
    <col min="7" max="9" width="5.5" style="17" customWidth="1"/>
    <col min="10" max="10" width="4.5" style="17" customWidth="1"/>
    <col min="11" max="11" width="10.5" style="6" bestFit="1" customWidth="1"/>
    <col min="12" max="12" width="8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41" t="s">
        <v>137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50" t="s">
        <v>154</v>
      </c>
      <c r="B3" s="35" t="s">
        <v>0</v>
      </c>
      <c r="C3" s="52" t="s">
        <v>156</v>
      </c>
      <c r="D3" s="52" t="s">
        <v>6</v>
      </c>
      <c r="E3" s="39" t="s">
        <v>157</v>
      </c>
      <c r="F3" s="49" t="s">
        <v>5</v>
      </c>
      <c r="G3" s="49" t="s">
        <v>7</v>
      </c>
      <c r="H3" s="49"/>
      <c r="I3" s="49"/>
      <c r="J3" s="49"/>
      <c r="K3" s="39" t="s">
        <v>106</v>
      </c>
      <c r="L3" s="39" t="s">
        <v>3</v>
      </c>
      <c r="M3" s="54" t="s">
        <v>2</v>
      </c>
    </row>
    <row r="4" spans="1:13" s="1" customFormat="1" ht="21" customHeight="1" thickBot="1">
      <c r="A4" s="51"/>
      <c r="B4" s="36"/>
      <c r="C4" s="53"/>
      <c r="D4" s="53"/>
      <c r="E4" s="40"/>
      <c r="F4" s="53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55"/>
    </row>
    <row r="5" spans="1:13" ht="16">
      <c r="A5" s="37" t="s">
        <v>64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9" t="s">
        <v>82</v>
      </c>
      <c r="B6" s="7" t="s">
        <v>126</v>
      </c>
      <c r="C6" s="7" t="s">
        <v>143</v>
      </c>
      <c r="D6" s="7" t="s">
        <v>116</v>
      </c>
      <c r="E6" s="8" t="s">
        <v>162</v>
      </c>
      <c r="F6" s="7" t="s">
        <v>13</v>
      </c>
      <c r="G6" s="18" t="s">
        <v>69</v>
      </c>
      <c r="H6" s="18" t="s">
        <v>71</v>
      </c>
      <c r="I6" s="18" t="s">
        <v>72</v>
      </c>
      <c r="J6" s="19"/>
      <c r="K6" s="9" t="str">
        <f>"125,0"</f>
        <v>125,0</v>
      </c>
      <c r="L6" s="9" t="str">
        <f>"107,7263"</f>
        <v>107,7263</v>
      </c>
      <c r="M6" s="7" t="s">
        <v>37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5.83203125" style="5" bestFit="1" customWidth="1"/>
    <col min="7" max="9" width="5.5" style="17" customWidth="1"/>
    <col min="10" max="10" width="4.5" style="17" customWidth="1"/>
    <col min="11" max="11" width="10.5" style="6" bestFit="1" customWidth="1"/>
    <col min="12" max="12" width="8.6640625" style="6" customWidth="1"/>
    <col min="13" max="13" width="21" style="5" bestFit="1" customWidth="1"/>
    <col min="14" max="16384" width="9.1640625" style="3"/>
  </cols>
  <sheetData>
    <row r="1" spans="1:13" s="2" customFormat="1" ht="29" customHeight="1">
      <c r="A1" s="41" t="s">
        <v>139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50" t="s">
        <v>154</v>
      </c>
      <c r="B3" s="35" t="s">
        <v>0</v>
      </c>
      <c r="C3" s="52" t="s">
        <v>156</v>
      </c>
      <c r="D3" s="52" t="s">
        <v>6</v>
      </c>
      <c r="E3" s="39" t="s">
        <v>157</v>
      </c>
      <c r="F3" s="49" t="s">
        <v>5</v>
      </c>
      <c r="G3" s="49" t="s">
        <v>8</v>
      </c>
      <c r="H3" s="49"/>
      <c r="I3" s="49"/>
      <c r="J3" s="49"/>
      <c r="K3" s="39" t="s">
        <v>106</v>
      </c>
      <c r="L3" s="39" t="s">
        <v>3</v>
      </c>
      <c r="M3" s="54" t="s">
        <v>2</v>
      </c>
    </row>
    <row r="4" spans="1:13" s="1" customFormat="1" ht="21" customHeight="1" thickBot="1">
      <c r="A4" s="51"/>
      <c r="B4" s="36"/>
      <c r="C4" s="53"/>
      <c r="D4" s="53"/>
      <c r="E4" s="40"/>
      <c r="F4" s="53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55"/>
    </row>
    <row r="5" spans="1:13" ht="16">
      <c r="A5" s="37" t="s">
        <v>64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9" t="s">
        <v>82</v>
      </c>
      <c r="B6" s="7" t="s">
        <v>107</v>
      </c>
      <c r="C6" s="7" t="s">
        <v>95</v>
      </c>
      <c r="D6" s="7" t="s">
        <v>96</v>
      </c>
      <c r="E6" s="8" t="s">
        <v>158</v>
      </c>
      <c r="F6" s="7" t="s">
        <v>13</v>
      </c>
      <c r="G6" s="18" t="s">
        <v>54</v>
      </c>
      <c r="H6" s="18" t="s">
        <v>21</v>
      </c>
      <c r="I6" s="20" t="s">
        <v>22</v>
      </c>
      <c r="J6" s="19"/>
      <c r="K6" s="9" t="str">
        <f>"85,0"</f>
        <v>85,0</v>
      </c>
      <c r="L6" s="9" t="str">
        <f>"65,1525"</f>
        <v>65,1525</v>
      </c>
      <c r="M6" s="7"/>
    </row>
    <row r="8" spans="1:13" ht="16">
      <c r="A8" s="33" t="s">
        <v>77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22" t="s">
        <v>82</v>
      </c>
      <c r="B9" s="10" t="s">
        <v>94</v>
      </c>
      <c r="C9" s="10" t="s">
        <v>142</v>
      </c>
      <c r="D9" s="10" t="s">
        <v>78</v>
      </c>
      <c r="E9" s="11" t="s">
        <v>161</v>
      </c>
      <c r="F9" s="10" t="s">
        <v>13</v>
      </c>
      <c r="G9" s="21" t="s">
        <v>68</v>
      </c>
      <c r="H9" s="21" t="s">
        <v>57</v>
      </c>
      <c r="I9" s="23" t="s">
        <v>58</v>
      </c>
      <c r="J9" s="22"/>
      <c r="K9" s="12" t="str">
        <f>"105,0"</f>
        <v>105,0</v>
      </c>
      <c r="L9" s="12" t="str">
        <f>"74,0712"</f>
        <v>74,0712</v>
      </c>
      <c r="M9" s="10" t="s">
        <v>37</v>
      </c>
    </row>
    <row r="10" spans="1:13">
      <c r="A10" s="30" t="s">
        <v>82</v>
      </c>
      <c r="B10" s="27" t="s">
        <v>108</v>
      </c>
      <c r="C10" s="27" t="s">
        <v>144</v>
      </c>
      <c r="D10" s="27" t="s">
        <v>97</v>
      </c>
      <c r="E10" s="28" t="s">
        <v>163</v>
      </c>
      <c r="F10" s="27" t="s">
        <v>13</v>
      </c>
      <c r="G10" s="31" t="s">
        <v>98</v>
      </c>
      <c r="H10" s="31" t="s">
        <v>61</v>
      </c>
      <c r="I10" s="31" t="s">
        <v>69</v>
      </c>
      <c r="J10" s="30"/>
      <c r="K10" s="29" t="str">
        <f>"115,0"</f>
        <v>115,0</v>
      </c>
      <c r="L10" s="29" t="str">
        <f>"83,7913"</f>
        <v>83,7913</v>
      </c>
      <c r="M10" s="27" t="s">
        <v>37</v>
      </c>
    </row>
    <row r="11" spans="1:13">
      <c r="A11" s="25" t="s">
        <v>87</v>
      </c>
      <c r="B11" s="13" t="s">
        <v>109</v>
      </c>
      <c r="C11" s="13" t="s">
        <v>145</v>
      </c>
      <c r="D11" s="13" t="s">
        <v>99</v>
      </c>
      <c r="E11" s="14" t="s">
        <v>163</v>
      </c>
      <c r="F11" s="13" t="s">
        <v>13</v>
      </c>
      <c r="G11" s="24" t="s">
        <v>22</v>
      </c>
      <c r="H11" s="24" t="s">
        <v>68</v>
      </c>
      <c r="I11" s="24" t="s">
        <v>100</v>
      </c>
      <c r="J11" s="25"/>
      <c r="K11" s="15" t="str">
        <f>"100,0"</f>
        <v>100,0</v>
      </c>
      <c r="L11" s="15" t="str">
        <f>"75,8188"</f>
        <v>75,8188</v>
      </c>
      <c r="M11" s="13" t="s">
        <v>37</v>
      </c>
    </row>
    <row r="13" spans="1:13" ht="16">
      <c r="A13" s="33" t="s">
        <v>101</v>
      </c>
      <c r="B13" s="33"/>
      <c r="C13" s="34"/>
      <c r="D13" s="34"/>
      <c r="E13" s="34"/>
      <c r="F13" s="34"/>
      <c r="G13" s="34"/>
      <c r="H13" s="34"/>
      <c r="I13" s="34"/>
      <c r="J13" s="34"/>
    </row>
    <row r="14" spans="1:13">
      <c r="A14" s="22" t="s">
        <v>82</v>
      </c>
      <c r="B14" s="10" t="s">
        <v>110</v>
      </c>
      <c r="C14" s="10" t="s">
        <v>102</v>
      </c>
      <c r="D14" s="10" t="s">
        <v>103</v>
      </c>
      <c r="E14" s="11" t="s">
        <v>159</v>
      </c>
      <c r="F14" s="10" t="s">
        <v>13</v>
      </c>
      <c r="G14" s="21" t="s">
        <v>72</v>
      </c>
      <c r="H14" s="23" t="s">
        <v>79</v>
      </c>
      <c r="I14" s="21" t="s">
        <v>104</v>
      </c>
      <c r="J14" s="22"/>
      <c r="K14" s="12" t="str">
        <f>"132,5"</f>
        <v>132,5</v>
      </c>
      <c r="L14" s="12" t="str">
        <f>"82,7330"</f>
        <v>82,7330</v>
      </c>
      <c r="M14" s="10"/>
    </row>
    <row r="15" spans="1:13">
      <c r="A15" s="25" t="s">
        <v>82</v>
      </c>
      <c r="B15" s="13" t="s">
        <v>111</v>
      </c>
      <c r="C15" s="13" t="s">
        <v>146</v>
      </c>
      <c r="D15" s="13" t="s">
        <v>105</v>
      </c>
      <c r="E15" s="14" t="s">
        <v>164</v>
      </c>
      <c r="F15" s="13" t="s">
        <v>13</v>
      </c>
      <c r="G15" s="24" t="s">
        <v>28</v>
      </c>
      <c r="H15" s="24" t="s">
        <v>30</v>
      </c>
      <c r="I15" s="24" t="s">
        <v>45</v>
      </c>
      <c r="J15" s="25"/>
      <c r="K15" s="15" t="str">
        <f>"70,0"</f>
        <v>70,0</v>
      </c>
      <c r="L15" s="15" t="str">
        <f>"56,7437"</f>
        <v>56,7437</v>
      </c>
      <c r="M15" s="13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B3:B4"/>
    <mergeCell ref="K3:K4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21.5" style="5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5.83203125" style="5" bestFit="1" customWidth="1"/>
    <col min="7" max="9" width="5.5" style="17" customWidth="1"/>
    <col min="10" max="10" width="4.5" style="17" customWidth="1"/>
    <col min="11" max="11" width="10.5" style="6" bestFit="1" customWidth="1"/>
    <col min="12" max="12" width="8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41" t="s">
        <v>138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50" t="s">
        <v>154</v>
      </c>
      <c r="B3" s="35" t="s">
        <v>0</v>
      </c>
      <c r="C3" s="52" t="s">
        <v>156</v>
      </c>
      <c r="D3" s="52" t="s">
        <v>6</v>
      </c>
      <c r="E3" s="39" t="s">
        <v>157</v>
      </c>
      <c r="F3" s="49" t="s">
        <v>5</v>
      </c>
      <c r="G3" s="49" t="s">
        <v>9</v>
      </c>
      <c r="H3" s="49"/>
      <c r="I3" s="49"/>
      <c r="J3" s="49"/>
      <c r="K3" s="39" t="s">
        <v>106</v>
      </c>
      <c r="L3" s="39" t="s">
        <v>3</v>
      </c>
      <c r="M3" s="54" t="s">
        <v>2</v>
      </c>
    </row>
    <row r="4" spans="1:13" s="1" customFormat="1" ht="21" customHeight="1" thickBot="1">
      <c r="A4" s="51"/>
      <c r="B4" s="36"/>
      <c r="C4" s="53"/>
      <c r="D4" s="53"/>
      <c r="E4" s="40"/>
      <c r="F4" s="53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55"/>
    </row>
    <row r="5" spans="1:13" ht="16">
      <c r="A5" s="37" t="s">
        <v>24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9" t="s">
        <v>82</v>
      </c>
      <c r="B6" s="7" t="s">
        <v>124</v>
      </c>
      <c r="C6" s="7" t="s">
        <v>151</v>
      </c>
      <c r="D6" s="7" t="s">
        <v>112</v>
      </c>
      <c r="E6" s="8" t="s">
        <v>161</v>
      </c>
      <c r="F6" s="7" t="s">
        <v>13</v>
      </c>
      <c r="G6" s="18" t="s">
        <v>58</v>
      </c>
      <c r="H6" s="18" t="s">
        <v>69</v>
      </c>
      <c r="I6" s="18" t="s">
        <v>71</v>
      </c>
      <c r="J6" s="19"/>
      <c r="K6" s="9" t="str">
        <f>"120,0"</f>
        <v>120,0</v>
      </c>
      <c r="L6" s="9" t="str">
        <f>"147,4044"</f>
        <v>147,4044</v>
      </c>
      <c r="M6" s="7" t="s">
        <v>37</v>
      </c>
    </row>
    <row r="8" spans="1:13" ht="16">
      <c r="A8" s="33" t="s">
        <v>64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22" t="s">
        <v>82</v>
      </c>
      <c r="B9" s="10" t="s">
        <v>125</v>
      </c>
      <c r="C9" s="10" t="s">
        <v>113</v>
      </c>
      <c r="D9" s="10" t="s">
        <v>114</v>
      </c>
      <c r="E9" s="11" t="s">
        <v>158</v>
      </c>
      <c r="F9" s="10" t="s">
        <v>13</v>
      </c>
      <c r="G9" s="21" t="s">
        <v>81</v>
      </c>
      <c r="H9" s="21" t="s">
        <v>115</v>
      </c>
      <c r="I9" s="21" t="s">
        <v>74</v>
      </c>
      <c r="J9" s="22"/>
      <c r="K9" s="12" t="str">
        <f>"150,0"</f>
        <v>150,0</v>
      </c>
      <c r="L9" s="12" t="str">
        <f>"107,8950"</f>
        <v>107,8950</v>
      </c>
      <c r="M9" s="10"/>
    </row>
    <row r="10" spans="1:13">
      <c r="A10" s="25" t="s">
        <v>82</v>
      </c>
      <c r="B10" s="13" t="s">
        <v>126</v>
      </c>
      <c r="C10" s="13" t="s">
        <v>143</v>
      </c>
      <c r="D10" s="13" t="s">
        <v>116</v>
      </c>
      <c r="E10" s="14" t="s">
        <v>162</v>
      </c>
      <c r="F10" s="13" t="s">
        <v>13</v>
      </c>
      <c r="G10" s="24" t="s">
        <v>81</v>
      </c>
      <c r="H10" s="24" t="s">
        <v>115</v>
      </c>
      <c r="I10" s="24" t="s">
        <v>74</v>
      </c>
      <c r="J10" s="25"/>
      <c r="K10" s="15" t="str">
        <f>"150,0"</f>
        <v>150,0</v>
      </c>
      <c r="L10" s="15" t="str">
        <f>"129,2715"</f>
        <v>129,2715</v>
      </c>
      <c r="M10" s="13" t="s">
        <v>37</v>
      </c>
    </row>
    <row r="12" spans="1:13" ht="16">
      <c r="A12" s="33" t="s">
        <v>101</v>
      </c>
      <c r="B12" s="33"/>
      <c r="C12" s="34"/>
      <c r="D12" s="34"/>
      <c r="E12" s="34"/>
      <c r="F12" s="34"/>
      <c r="G12" s="34"/>
      <c r="H12" s="34"/>
      <c r="I12" s="34"/>
      <c r="J12" s="34"/>
    </row>
    <row r="13" spans="1:13">
      <c r="A13" s="19" t="s">
        <v>82</v>
      </c>
      <c r="B13" s="7" t="s">
        <v>127</v>
      </c>
      <c r="C13" s="7" t="s">
        <v>117</v>
      </c>
      <c r="D13" s="7" t="s">
        <v>118</v>
      </c>
      <c r="E13" s="8" t="s">
        <v>159</v>
      </c>
      <c r="F13" s="7" t="s">
        <v>119</v>
      </c>
      <c r="G13" s="18" t="s">
        <v>120</v>
      </c>
      <c r="H13" s="18" t="s">
        <v>121</v>
      </c>
      <c r="I13" s="20" t="s">
        <v>122</v>
      </c>
      <c r="J13" s="19"/>
      <c r="K13" s="9" t="str">
        <f>"255,0"</f>
        <v>255,0</v>
      </c>
      <c r="L13" s="9" t="str">
        <f>"155,2440"</f>
        <v>155,2440</v>
      </c>
      <c r="M13" s="7" t="s">
        <v>123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1.83203125" style="5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5.83203125" style="5" bestFit="1" customWidth="1"/>
    <col min="7" max="9" width="5.5" style="17" customWidth="1"/>
    <col min="10" max="10" width="4.5" style="17" customWidth="1"/>
    <col min="11" max="11" width="10.5" style="6" bestFit="1" customWidth="1"/>
    <col min="12" max="12" width="7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41" t="s">
        <v>136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50" t="s">
        <v>154</v>
      </c>
      <c r="B3" s="35" t="s">
        <v>0</v>
      </c>
      <c r="C3" s="52" t="s">
        <v>156</v>
      </c>
      <c r="D3" s="52" t="s">
        <v>6</v>
      </c>
      <c r="E3" s="39" t="s">
        <v>157</v>
      </c>
      <c r="F3" s="49" t="s">
        <v>5</v>
      </c>
      <c r="G3" s="49" t="s">
        <v>128</v>
      </c>
      <c r="H3" s="49"/>
      <c r="I3" s="49"/>
      <c r="J3" s="49"/>
      <c r="K3" s="39" t="s">
        <v>106</v>
      </c>
      <c r="L3" s="39" t="s">
        <v>3</v>
      </c>
      <c r="M3" s="54" t="s">
        <v>2</v>
      </c>
    </row>
    <row r="4" spans="1:13" s="1" customFormat="1" ht="21" customHeight="1" thickBot="1">
      <c r="A4" s="51"/>
      <c r="B4" s="36"/>
      <c r="C4" s="53"/>
      <c r="D4" s="53"/>
      <c r="E4" s="40"/>
      <c r="F4" s="53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55"/>
    </row>
    <row r="5" spans="1:13" ht="16">
      <c r="A5" s="37" t="s">
        <v>77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9" t="s">
        <v>82</v>
      </c>
      <c r="B6" s="7" t="s">
        <v>94</v>
      </c>
      <c r="C6" s="7" t="s">
        <v>149</v>
      </c>
      <c r="D6" s="7" t="s">
        <v>78</v>
      </c>
      <c r="E6" s="8" t="s">
        <v>161</v>
      </c>
      <c r="F6" s="7" t="s">
        <v>13</v>
      </c>
      <c r="G6" s="18" t="s">
        <v>19</v>
      </c>
      <c r="H6" s="18" t="s">
        <v>35</v>
      </c>
      <c r="I6" s="18" t="s">
        <v>27</v>
      </c>
      <c r="J6" s="19"/>
      <c r="K6" s="9" t="str">
        <f>"55,0"</f>
        <v>55,0</v>
      </c>
      <c r="L6" s="9" t="str">
        <f>"37,6543"</f>
        <v>37,6543</v>
      </c>
      <c r="M6" s="7" t="s">
        <v>37</v>
      </c>
    </row>
    <row r="8" spans="1:13" ht="16">
      <c r="A8" s="33" t="s">
        <v>129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9" t="s">
        <v>82</v>
      </c>
      <c r="B9" s="7" t="s">
        <v>132</v>
      </c>
      <c r="C9" s="7" t="s">
        <v>130</v>
      </c>
      <c r="D9" s="7" t="s">
        <v>131</v>
      </c>
      <c r="E9" s="8" t="s">
        <v>159</v>
      </c>
      <c r="F9" s="7" t="s">
        <v>13</v>
      </c>
      <c r="G9" s="18" t="s">
        <v>21</v>
      </c>
      <c r="H9" s="18" t="s">
        <v>22</v>
      </c>
      <c r="I9" s="18" t="s">
        <v>68</v>
      </c>
      <c r="J9" s="19"/>
      <c r="K9" s="9" t="str">
        <f>"95,0"</f>
        <v>95,0</v>
      </c>
      <c r="L9" s="9" t="str">
        <f>"58,1258"</f>
        <v>58,1258</v>
      </c>
      <c r="M9" s="7" t="s">
        <v>37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tabSelected="1" workbookViewId="0">
      <selection activeCell="E22" sqref="E22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7.1640625" style="5" customWidth="1"/>
    <col min="7" max="9" width="5.5" style="17" customWidth="1"/>
    <col min="10" max="10" width="4.5" style="17" customWidth="1"/>
    <col min="11" max="11" width="10.5" style="6" bestFit="1" customWidth="1"/>
    <col min="12" max="12" width="7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41" t="s">
        <v>135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50" t="s">
        <v>154</v>
      </c>
      <c r="B3" s="35" t="s">
        <v>0</v>
      </c>
      <c r="C3" s="52" t="s">
        <v>156</v>
      </c>
      <c r="D3" s="52" t="s">
        <v>6</v>
      </c>
      <c r="E3" s="39" t="s">
        <v>157</v>
      </c>
      <c r="F3" s="49" t="s">
        <v>5</v>
      </c>
      <c r="G3" s="49" t="s">
        <v>155</v>
      </c>
      <c r="H3" s="49"/>
      <c r="I3" s="49"/>
      <c r="J3" s="49"/>
      <c r="K3" s="39" t="s">
        <v>106</v>
      </c>
      <c r="L3" s="39" t="s">
        <v>3</v>
      </c>
      <c r="M3" s="54" t="s">
        <v>2</v>
      </c>
    </row>
    <row r="4" spans="1:13" s="1" customFormat="1" ht="21" customHeight="1" thickBot="1">
      <c r="A4" s="51"/>
      <c r="B4" s="36"/>
      <c r="C4" s="53"/>
      <c r="D4" s="53"/>
      <c r="E4" s="40"/>
      <c r="F4" s="53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55"/>
    </row>
    <row r="5" spans="1:13" ht="16">
      <c r="A5" s="37" t="s">
        <v>24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9" t="s">
        <v>82</v>
      </c>
      <c r="B6" s="7" t="s">
        <v>85</v>
      </c>
      <c r="C6" s="7" t="s">
        <v>32</v>
      </c>
      <c r="D6" s="7" t="s">
        <v>33</v>
      </c>
      <c r="E6" s="8" t="s">
        <v>159</v>
      </c>
      <c r="F6" s="7" t="s">
        <v>13</v>
      </c>
      <c r="G6" s="18" t="s">
        <v>133</v>
      </c>
      <c r="H6" s="18" t="s">
        <v>134</v>
      </c>
      <c r="I6" s="18" t="s">
        <v>49</v>
      </c>
      <c r="J6" s="19"/>
      <c r="K6" s="9" t="str">
        <f>"25,0"</f>
        <v>25,0</v>
      </c>
      <c r="L6" s="9" t="str">
        <f>"26,2500"</f>
        <v>26,2500</v>
      </c>
      <c r="M6" s="7" t="s">
        <v>37</v>
      </c>
    </row>
    <row r="8" spans="1:13" ht="16">
      <c r="A8" s="33" t="s">
        <v>64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22" t="s">
        <v>82</v>
      </c>
      <c r="B9" s="10" t="s">
        <v>107</v>
      </c>
      <c r="C9" s="10" t="s">
        <v>150</v>
      </c>
      <c r="D9" s="10" t="s">
        <v>96</v>
      </c>
      <c r="E9" s="11" t="s">
        <v>158</v>
      </c>
      <c r="F9" s="10" t="s">
        <v>13</v>
      </c>
      <c r="G9" s="21" t="s">
        <v>19</v>
      </c>
      <c r="H9" s="21" t="s">
        <v>48</v>
      </c>
      <c r="I9" s="23" t="s">
        <v>35</v>
      </c>
      <c r="J9" s="22"/>
      <c r="K9" s="12" t="str">
        <f>"45,0"</f>
        <v>45,0</v>
      </c>
      <c r="L9" s="12" t="str">
        <f>"33,4710"</f>
        <v>33,4710</v>
      </c>
      <c r="M9" s="10"/>
    </row>
    <row r="10" spans="1:13">
      <c r="A10" s="30" t="s">
        <v>87</v>
      </c>
      <c r="B10" s="27" t="s">
        <v>125</v>
      </c>
      <c r="C10" s="27" t="s">
        <v>152</v>
      </c>
      <c r="D10" s="27" t="s">
        <v>114</v>
      </c>
      <c r="E10" s="28" t="s">
        <v>158</v>
      </c>
      <c r="F10" s="27" t="s">
        <v>13</v>
      </c>
      <c r="G10" s="31" t="s">
        <v>19</v>
      </c>
      <c r="H10" s="31" t="s">
        <v>48</v>
      </c>
      <c r="I10" s="32" t="s">
        <v>27</v>
      </c>
      <c r="J10" s="30"/>
      <c r="K10" s="29" t="str">
        <f>"45,0"</f>
        <v>45,0</v>
      </c>
      <c r="L10" s="29" t="str">
        <f>"31,2953"</f>
        <v>31,2953</v>
      </c>
      <c r="M10" s="27"/>
    </row>
    <row r="11" spans="1:13">
      <c r="A11" s="25" t="s">
        <v>82</v>
      </c>
      <c r="B11" s="13" t="s">
        <v>126</v>
      </c>
      <c r="C11" s="13" t="s">
        <v>147</v>
      </c>
      <c r="D11" s="13" t="s">
        <v>116</v>
      </c>
      <c r="E11" s="14" t="s">
        <v>163</v>
      </c>
      <c r="F11" s="13" t="s">
        <v>13</v>
      </c>
      <c r="G11" s="24" t="s">
        <v>19</v>
      </c>
      <c r="H11" s="24" t="s">
        <v>35</v>
      </c>
      <c r="I11" s="24" t="s">
        <v>36</v>
      </c>
      <c r="J11" s="25"/>
      <c r="K11" s="15" t="str">
        <f>"52,5"</f>
        <v>52,5</v>
      </c>
      <c r="L11" s="15" t="str">
        <f>"43,0848"</f>
        <v>43,0848</v>
      </c>
      <c r="M11" s="13" t="s">
        <v>37</v>
      </c>
    </row>
    <row r="13" spans="1:13" ht="16">
      <c r="A13" s="33" t="s">
        <v>77</v>
      </c>
      <c r="B13" s="33"/>
      <c r="C13" s="34"/>
      <c r="D13" s="34"/>
      <c r="E13" s="34"/>
      <c r="F13" s="34"/>
      <c r="G13" s="34"/>
      <c r="H13" s="34"/>
      <c r="I13" s="34"/>
      <c r="J13" s="34"/>
    </row>
    <row r="14" spans="1:13">
      <c r="A14" s="22" t="s">
        <v>82</v>
      </c>
      <c r="B14" s="10" t="s">
        <v>108</v>
      </c>
      <c r="C14" s="10" t="s">
        <v>148</v>
      </c>
      <c r="D14" s="10" t="s">
        <v>97</v>
      </c>
      <c r="E14" s="11" t="s">
        <v>161</v>
      </c>
      <c r="F14" s="10" t="s">
        <v>13</v>
      </c>
      <c r="G14" s="21" t="s">
        <v>35</v>
      </c>
      <c r="H14" s="21" t="s">
        <v>36</v>
      </c>
      <c r="I14" s="21" t="s">
        <v>27</v>
      </c>
      <c r="J14" s="22"/>
      <c r="K14" s="12" t="str">
        <f>"55,0"</f>
        <v>55,0</v>
      </c>
      <c r="L14" s="12" t="str">
        <f>"38,2280"</f>
        <v>38,2280</v>
      </c>
      <c r="M14" s="10" t="s">
        <v>37</v>
      </c>
    </row>
    <row r="15" spans="1:13">
      <c r="A15" s="25" t="s">
        <v>87</v>
      </c>
      <c r="B15" s="13" t="s">
        <v>94</v>
      </c>
      <c r="C15" s="13" t="s">
        <v>149</v>
      </c>
      <c r="D15" s="13" t="s">
        <v>78</v>
      </c>
      <c r="E15" s="14" t="s">
        <v>161</v>
      </c>
      <c r="F15" s="13" t="s">
        <v>13</v>
      </c>
      <c r="G15" s="24" t="s">
        <v>19</v>
      </c>
      <c r="H15" s="24" t="s">
        <v>35</v>
      </c>
      <c r="I15" s="25"/>
      <c r="J15" s="25"/>
      <c r="K15" s="15" t="str">
        <f>"50,0"</f>
        <v>50,0</v>
      </c>
      <c r="L15" s="15" t="str">
        <f>"34,2312"</f>
        <v>34,2312</v>
      </c>
      <c r="M15" s="13" t="s">
        <v>37</v>
      </c>
    </row>
    <row r="17" spans="1:13" ht="16">
      <c r="A17" s="33" t="s">
        <v>129</v>
      </c>
      <c r="B17" s="33"/>
      <c r="C17" s="34"/>
      <c r="D17" s="34"/>
      <c r="E17" s="34"/>
      <c r="F17" s="34"/>
      <c r="G17" s="34"/>
      <c r="H17" s="34"/>
      <c r="I17" s="34"/>
      <c r="J17" s="34"/>
    </row>
    <row r="18" spans="1:13">
      <c r="A18" s="19" t="s">
        <v>82</v>
      </c>
      <c r="B18" s="7" t="s">
        <v>132</v>
      </c>
      <c r="C18" s="7" t="s">
        <v>130</v>
      </c>
      <c r="D18" s="7" t="s">
        <v>131</v>
      </c>
      <c r="E18" s="8" t="s">
        <v>159</v>
      </c>
      <c r="F18" s="7" t="s">
        <v>13</v>
      </c>
      <c r="G18" s="18" t="s">
        <v>45</v>
      </c>
      <c r="H18" s="18" t="s">
        <v>31</v>
      </c>
      <c r="I18" s="18" t="s">
        <v>54</v>
      </c>
      <c r="J18" s="19"/>
      <c r="K18" s="9" t="str">
        <f>"80,0"</f>
        <v>80,0</v>
      </c>
      <c r="L18" s="9" t="str">
        <f>"48,9480"</f>
        <v>48,9480</v>
      </c>
      <c r="M18" s="7" t="s">
        <v>37</v>
      </c>
    </row>
    <row r="20" spans="1:13" ht="16">
      <c r="A20" s="33" t="s">
        <v>101</v>
      </c>
      <c r="B20" s="33"/>
      <c r="C20" s="34"/>
      <c r="D20" s="34"/>
      <c r="E20" s="34"/>
      <c r="F20" s="34"/>
      <c r="G20" s="34"/>
      <c r="H20" s="34"/>
      <c r="I20" s="34"/>
      <c r="J20" s="34"/>
    </row>
    <row r="21" spans="1:13">
      <c r="A21" s="19" t="s">
        <v>82</v>
      </c>
      <c r="B21" s="7" t="s">
        <v>110</v>
      </c>
      <c r="C21" s="7" t="s">
        <v>102</v>
      </c>
      <c r="D21" s="7" t="s">
        <v>103</v>
      </c>
      <c r="E21" s="8" t="s">
        <v>159</v>
      </c>
      <c r="F21" s="7" t="s">
        <v>13</v>
      </c>
      <c r="G21" s="18" t="s">
        <v>45</v>
      </c>
      <c r="H21" s="18" t="s">
        <v>16</v>
      </c>
      <c r="I21" s="20" t="s">
        <v>31</v>
      </c>
      <c r="J21" s="19"/>
      <c r="K21" s="9" t="str">
        <f>"72,5"</f>
        <v>72,5</v>
      </c>
      <c r="L21" s="9" t="str">
        <f>"43,3115"</f>
        <v>43,3115</v>
      </c>
      <c r="M21" s="7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A17:J17"/>
    <mergeCell ref="A20:J20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IPL ПЛ без экипировки</vt:lpstr>
      <vt:lpstr>IPL Присед без экипировки</vt:lpstr>
      <vt:lpstr>IPL Жим без экипировки</vt:lpstr>
      <vt:lpstr>IPL Тяга без экипировки</vt:lpstr>
      <vt:lpstr>СПР Жим стоя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2023-04-17T09:51:58Z</dcterms:modified>
</cp:coreProperties>
</file>