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прель/"/>
    </mc:Choice>
  </mc:AlternateContent>
  <xr:revisionPtr revIDLastSave="0" documentId="13_ncr:1_{55F1D979-C5BD-1D42-9A94-A14B142F8F81}" xr6:coauthVersionLast="45" xr6:coauthVersionMax="47" xr10:uidLastSave="{00000000-0000-0000-0000-000000000000}"/>
  <bookViews>
    <workbookView xWindow="0" yWindow="1160" windowWidth="28800" windowHeight="15340" activeTab="4" xr2:uid="{00000000-000D-0000-FFFF-FFFF00000000}"/>
  </bookViews>
  <sheets>
    <sheet name="IPL ПЛ без экипировки" sheetId="5" r:id="rId1"/>
    <sheet name="IPL Двоеборье без экип" sheetId="8" r:id="rId2"/>
    <sheet name="IPL Жим без экипировки" sheetId="6" r:id="rId3"/>
    <sheet name="IPL Тяга без экипировки" sheetId="7" r:id="rId4"/>
    <sheet name="СПР Подъем на бицепс" sheetId="10" r:id="rId5"/>
    <sheet name="Судейская коллегия" sheetId="12" r:id="rId6"/>
  </sheets>
  <definedNames>
    <definedName name="_FilterDatabase" localSheetId="0" hidden="1">'IPL ПЛ без экипировки'!$A$1:$S$3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8" l="1"/>
  <c r="O14" i="8"/>
  <c r="P13" i="8"/>
  <c r="O13" i="8"/>
  <c r="P10" i="8"/>
  <c r="O10" i="8"/>
  <c r="P9" i="8"/>
  <c r="O9" i="8"/>
  <c r="P6" i="8"/>
  <c r="O6" i="8"/>
  <c r="L31" i="7"/>
  <c r="K31" i="7"/>
  <c r="L30" i="7"/>
  <c r="K30" i="7"/>
  <c r="L27" i="7"/>
  <c r="K27" i="7"/>
  <c r="L24" i="7"/>
  <c r="K24" i="7"/>
  <c r="L21" i="7"/>
  <c r="K21" i="7"/>
  <c r="L18" i="7"/>
  <c r="K18" i="7"/>
  <c r="L15" i="7"/>
  <c r="K15" i="7"/>
  <c r="L14" i="7"/>
  <c r="K14" i="7"/>
  <c r="L11" i="7"/>
  <c r="K11" i="7"/>
  <c r="L10" i="7"/>
  <c r="K10" i="7"/>
  <c r="L7" i="7"/>
  <c r="K7" i="7"/>
  <c r="L6" i="7"/>
  <c r="K6" i="7"/>
  <c r="L59" i="6"/>
  <c r="K59" i="6"/>
  <c r="L56" i="6"/>
  <c r="K56" i="6"/>
  <c r="L53" i="6"/>
  <c r="K53" i="6"/>
  <c r="L52" i="6"/>
  <c r="K52" i="6"/>
  <c r="L51" i="6"/>
  <c r="K51" i="6"/>
  <c r="L50" i="6"/>
  <c r="K50" i="6"/>
  <c r="L49" i="6"/>
  <c r="K49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5" i="6"/>
  <c r="K35" i="6"/>
  <c r="L34" i="6"/>
  <c r="K34" i="6"/>
  <c r="L33" i="6"/>
  <c r="K33" i="6"/>
  <c r="L32" i="6"/>
  <c r="K32" i="6"/>
  <c r="L29" i="6"/>
  <c r="K29" i="6"/>
  <c r="L28" i="6"/>
  <c r="K28" i="6"/>
  <c r="L27" i="6"/>
  <c r="K27" i="6"/>
  <c r="L26" i="6"/>
  <c r="K26" i="6"/>
  <c r="L25" i="6"/>
  <c r="K25" i="6"/>
  <c r="L24" i="6"/>
  <c r="K24" i="6"/>
  <c r="L21" i="6"/>
  <c r="K21" i="6"/>
  <c r="L20" i="6"/>
  <c r="K20" i="6"/>
  <c r="L19" i="6"/>
  <c r="K19" i="6"/>
  <c r="L16" i="6"/>
  <c r="K16" i="6"/>
  <c r="L13" i="6"/>
  <c r="K13" i="6"/>
  <c r="L10" i="6"/>
  <c r="K10" i="6"/>
  <c r="L9" i="6"/>
  <c r="K9" i="6"/>
  <c r="L6" i="6"/>
  <c r="K6" i="6"/>
  <c r="T20" i="5"/>
  <c r="S20" i="5"/>
  <c r="T17" i="5"/>
  <c r="S17" i="5"/>
  <c r="T16" i="5"/>
  <c r="S16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<sst xmlns="http://schemas.openxmlformats.org/spreadsheetml/2006/main" count="946" uniqueCount="314">
  <si>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</si>
  <si>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</si>
  <si>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</si>
  <si>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</si>
  <si>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</si>
  <si>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</si>
  <si>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</si>
  <si>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</si>
  <si>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</si>
  <si>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</si>
  <si>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75</t>
  </si>
  <si>
    <t>Открытая (19.07.1988)/34</t>
  </si>
  <si>
    <t>74,90</t>
  </si>
  <si>
    <t xml:space="preserve">Выборг/Ленинградская область </t>
  </si>
  <si>
    <t>132,5</t>
  </si>
  <si>
    <t>137,5</t>
  </si>
  <si>
    <t>140,0</t>
  </si>
  <si>
    <t>100,0</t>
  </si>
  <si>
    <t>105,0</t>
  </si>
  <si>
    <t>110,0</t>
  </si>
  <si>
    <t>160,0</t>
  </si>
  <si>
    <t>165,0</t>
  </si>
  <si>
    <t>ВЕСОВАЯ КАТЕГОРИЯ   82.5</t>
  </si>
  <si>
    <t>Открытая (25.12.1993)/29</t>
  </si>
  <si>
    <t>81,70</t>
  </si>
  <si>
    <t>130,0</t>
  </si>
  <si>
    <t>135,0</t>
  </si>
  <si>
    <t>112,5</t>
  </si>
  <si>
    <t>115,0</t>
  </si>
  <si>
    <t>120,0</t>
  </si>
  <si>
    <t>155,0</t>
  </si>
  <si>
    <t>ВЕСОВАЯ КАТЕГОРИЯ   90</t>
  </si>
  <si>
    <t xml:space="preserve">Сайфиев Огабек </t>
  </si>
  <si>
    <t>Открытая (27.02.2004)/19</t>
  </si>
  <si>
    <t>86,70</t>
  </si>
  <si>
    <t>170,0</t>
  </si>
  <si>
    <t>180,0</t>
  </si>
  <si>
    <t>185,0</t>
  </si>
  <si>
    <t>162,0</t>
  </si>
  <si>
    <t>172,5</t>
  </si>
  <si>
    <t>ВЕСОВАЯ КАТЕГОРИЯ   100</t>
  </si>
  <si>
    <t xml:space="preserve">Сафонов Владимир </t>
  </si>
  <si>
    <t>Открытая (21.03.1987)/36</t>
  </si>
  <si>
    <t>100,00</t>
  </si>
  <si>
    <t>200,0</t>
  </si>
  <si>
    <t>210,0</t>
  </si>
  <si>
    <t>145,0</t>
  </si>
  <si>
    <t>150,0</t>
  </si>
  <si>
    <t>205,0</t>
  </si>
  <si>
    <t>215,0</t>
  </si>
  <si>
    <t>230,0</t>
  </si>
  <si>
    <t xml:space="preserve">Чирков Алексей </t>
  </si>
  <si>
    <t>Открытая (13.08.1978)/44</t>
  </si>
  <si>
    <t>96,80</t>
  </si>
  <si>
    <t>195,0</t>
  </si>
  <si>
    <t>162,5</t>
  </si>
  <si>
    <t>220,0</t>
  </si>
  <si>
    <t>225,0</t>
  </si>
  <si>
    <t>ВЕСОВАЯ КАТЕГОРИЯ   110</t>
  </si>
  <si>
    <t>Открытая (27.11.1995)/27</t>
  </si>
  <si>
    <t>102,50</t>
  </si>
  <si>
    <t>212,5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</si>
  <si>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</si>
  <si>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</si>
  <si>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</si>
  <si>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</si>
  <si>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</si>
  <si>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</si>
  <si>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</si>
  <si>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</si>
  <si>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100</t>
  </si>
  <si>
    <t>90</t>
  </si>
  <si>
    <t xml:space="preserve">Мастера </t>
  </si>
  <si>
    <t>1</t>
  </si>
  <si>
    <t>Бирюков Дмитрий</t>
  </si>
  <si>
    <t>Гончаров Виктор</t>
  </si>
  <si>
    <t>Сайфиев Огабек</t>
  </si>
  <si>
    <t>Сафонов Владимир</t>
  </si>
  <si>
    <t>2</t>
  </si>
  <si>
    <t>Чирков Алексей</t>
  </si>
  <si>
    <t>Дмитриев Дмитрий</t>
  </si>
  <si>
    <t>ВЕСОВАЯ КАТЕГОРИЯ   56</t>
  </si>
  <si>
    <t>55,80</t>
  </si>
  <si>
    <t>47,5</t>
  </si>
  <si>
    <t>50,0</t>
  </si>
  <si>
    <t>ВЕСОВАЯ КАТЕГОРИЯ   67.5</t>
  </si>
  <si>
    <t>Открытая (08.11.1975)/47</t>
  </si>
  <si>
    <t>63,20</t>
  </si>
  <si>
    <t>90,0</t>
  </si>
  <si>
    <t>95,0</t>
  </si>
  <si>
    <t>81,80</t>
  </si>
  <si>
    <t>40,0</t>
  </si>
  <si>
    <t>42,5</t>
  </si>
  <si>
    <t>45,0</t>
  </si>
  <si>
    <t>ВЕСОВАЯ КАТЕГОРИЯ   60</t>
  </si>
  <si>
    <t>Юноши 15-19 (26.12.2007)/15</t>
  </si>
  <si>
    <t>57,60</t>
  </si>
  <si>
    <t>57,5</t>
  </si>
  <si>
    <t>60,0</t>
  </si>
  <si>
    <t>62,5</t>
  </si>
  <si>
    <t xml:space="preserve">Колесников Никита </t>
  </si>
  <si>
    <t>Юноши 15-19 (19.04.2007)/15</t>
  </si>
  <si>
    <t>74,20</t>
  </si>
  <si>
    <t>Открытая (19.02.1992)/31</t>
  </si>
  <si>
    <t>71,70</t>
  </si>
  <si>
    <t xml:space="preserve">Илюхин Александр </t>
  </si>
  <si>
    <t xml:space="preserve">Мартыненко Антон </t>
  </si>
  <si>
    <t>Юноши 15-19 (09.05.2005)/17</t>
  </si>
  <si>
    <t>79,80</t>
  </si>
  <si>
    <t>Юноши 15-19 (31.01.2006)/17</t>
  </si>
  <si>
    <t>79,20</t>
  </si>
  <si>
    <t>Юноши 15-19 (05.01.2009)/14</t>
  </si>
  <si>
    <t>77,80</t>
  </si>
  <si>
    <t>52,5</t>
  </si>
  <si>
    <t>Открытая (04.09.1985)/37</t>
  </si>
  <si>
    <t>82,00</t>
  </si>
  <si>
    <t>80,20</t>
  </si>
  <si>
    <t>85,0</t>
  </si>
  <si>
    <t>92,5</t>
  </si>
  <si>
    <t>97,5</t>
  </si>
  <si>
    <t xml:space="preserve">Санкт-Петербург </t>
  </si>
  <si>
    <t>82,5</t>
  </si>
  <si>
    <t xml:space="preserve">Шандер Михаил </t>
  </si>
  <si>
    <t>Юноши 15-19 (31.08.2006)/16</t>
  </si>
  <si>
    <t>86,30</t>
  </si>
  <si>
    <t>87,90</t>
  </si>
  <si>
    <t>125,0</t>
  </si>
  <si>
    <t xml:space="preserve">Паншин Константин </t>
  </si>
  <si>
    <t>86,10</t>
  </si>
  <si>
    <t>147,5</t>
  </si>
  <si>
    <t>Юноши 15-19 (22.03.2007)/16</t>
  </si>
  <si>
    <t>94,60</t>
  </si>
  <si>
    <t>95,80</t>
  </si>
  <si>
    <t>Открытая (04.06.2002)/20</t>
  </si>
  <si>
    <t>Открытая (09.09.1994)/28</t>
  </si>
  <si>
    <t>92,20</t>
  </si>
  <si>
    <t>Открытая (15.06.1986)/36</t>
  </si>
  <si>
    <t>97,90</t>
  </si>
  <si>
    <t>117,5</t>
  </si>
  <si>
    <t>97,80</t>
  </si>
  <si>
    <t>98,40</t>
  </si>
  <si>
    <t>127,5</t>
  </si>
  <si>
    <t xml:space="preserve">Бережков Алексей </t>
  </si>
  <si>
    <t>Открытая (08.08.1982)/40</t>
  </si>
  <si>
    <t>105,90</t>
  </si>
  <si>
    <t>190,0</t>
  </si>
  <si>
    <t xml:space="preserve">Максимов Эдуард </t>
  </si>
  <si>
    <t>Открытая (20.11.1972)/50</t>
  </si>
  <si>
    <t>103,70</t>
  </si>
  <si>
    <t>175,0</t>
  </si>
  <si>
    <t>192,5</t>
  </si>
  <si>
    <t xml:space="preserve">Тетерин Валентин </t>
  </si>
  <si>
    <t>Открытая (25.02.1997)/26</t>
  </si>
  <si>
    <t>105,60</t>
  </si>
  <si>
    <t>187,5</t>
  </si>
  <si>
    <t>275,0</t>
  </si>
  <si>
    <t>290,0</t>
  </si>
  <si>
    <t>300,0</t>
  </si>
  <si>
    <t xml:space="preserve">Аллянов Михаил </t>
  </si>
  <si>
    <t>Открытая (16.03.1997)/26</t>
  </si>
  <si>
    <t>109,50</t>
  </si>
  <si>
    <t>ВЕСОВАЯ КАТЕГОРИЯ   140</t>
  </si>
  <si>
    <t xml:space="preserve">Кутергин Евгений </t>
  </si>
  <si>
    <t>Открытая (04.04.1986)/37</t>
  </si>
  <si>
    <t>137,50</t>
  </si>
  <si>
    <t>ВЕСОВАЯ КАТЕГОРИЯ   140+</t>
  </si>
  <si>
    <t>Открытая (15.05.1984)/38</t>
  </si>
  <si>
    <t>162,60</t>
  </si>
  <si>
    <t xml:space="preserve">Женщины </t>
  </si>
  <si>
    <t xml:space="preserve">Результат </t>
  </si>
  <si>
    <t>82.5</t>
  </si>
  <si>
    <t xml:space="preserve">Юноши </t>
  </si>
  <si>
    <t xml:space="preserve">Юноши 15-19 </t>
  </si>
  <si>
    <t>75</t>
  </si>
  <si>
    <t>110</t>
  </si>
  <si>
    <t>Результат</t>
  </si>
  <si>
    <t>Долгашова Тамара</t>
  </si>
  <si>
    <t>Гоголева Мария</t>
  </si>
  <si>
    <t>Старчукова Вероника</t>
  </si>
  <si>
    <t>Фомин Валерий</t>
  </si>
  <si>
    <t>Колесников Никита</t>
  </si>
  <si>
    <t>Румянцев Степан</t>
  </si>
  <si>
    <t>Илюхин Александр</t>
  </si>
  <si>
    <t>Мартыненко Антон</t>
  </si>
  <si>
    <t>Лашков Никита</t>
  </si>
  <si>
    <t>3</t>
  </si>
  <si>
    <t>Ивановский Дмитрий</t>
  </si>
  <si>
    <t>Андреев Андрей</t>
  </si>
  <si>
    <t>Федоров Анатолий</t>
  </si>
  <si>
    <t>Михайлов Александр</t>
  </si>
  <si>
    <t>Шандер Михаил</t>
  </si>
  <si>
    <t>Лутошкин Артем</t>
  </si>
  <si>
    <t>Паншин Константин</t>
  </si>
  <si>
    <t>Петров Иван</t>
  </si>
  <si>
    <t>Колесников Артём</t>
  </si>
  <si>
    <t>Кулиев Шамиль</t>
  </si>
  <si>
    <t>4</t>
  </si>
  <si>
    <t>Захаров Тимофей</t>
  </si>
  <si>
    <t>Шарков Сергей</t>
  </si>
  <si>
    <t>Колесников Алексей</t>
  </si>
  <si>
    <t>Бережков Алексей</t>
  </si>
  <si>
    <t>Максимов Эдуард</t>
  </si>
  <si>
    <t>Тетерин Валентин</t>
  </si>
  <si>
    <t>Аллянов Михаил</t>
  </si>
  <si>
    <t>Кутергин Евгений</t>
  </si>
  <si>
    <t>Янченко Евгений</t>
  </si>
  <si>
    <t>ВЕСОВАЯ КАТЕГОРИЯ   48</t>
  </si>
  <si>
    <t xml:space="preserve">Трифонова Наталия </t>
  </si>
  <si>
    <t>Открытая (05.11.1992)/30</t>
  </si>
  <si>
    <t>47,20</t>
  </si>
  <si>
    <t>102,5</t>
  </si>
  <si>
    <t>Открытая (23.12.1998)/24</t>
  </si>
  <si>
    <t>46,00</t>
  </si>
  <si>
    <t>70,0</t>
  </si>
  <si>
    <t>72,5</t>
  </si>
  <si>
    <t>75,0</t>
  </si>
  <si>
    <t xml:space="preserve">Рассохина Анна </t>
  </si>
  <si>
    <t>Открытая (15.12.1996)/26</t>
  </si>
  <si>
    <t>58,80</t>
  </si>
  <si>
    <t>Открытая (12.07.1990)/32</t>
  </si>
  <si>
    <t>59,20</t>
  </si>
  <si>
    <t>77,5</t>
  </si>
  <si>
    <t>80,0</t>
  </si>
  <si>
    <t>Открытая (08.11.1988)/34</t>
  </si>
  <si>
    <t>61,90</t>
  </si>
  <si>
    <t>65,60</t>
  </si>
  <si>
    <t xml:space="preserve">Березовская Елена </t>
  </si>
  <si>
    <t>Открытая (09.03.1968)/55</t>
  </si>
  <si>
    <t>85,00</t>
  </si>
  <si>
    <t xml:space="preserve">Секирко Александр </t>
  </si>
  <si>
    <t>Открытая (01.10.2002)/20</t>
  </si>
  <si>
    <t>59,70</t>
  </si>
  <si>
    <t>177,5</t>
  </si>
  <si>
    <t>88,80</t>
  </si>
  <si>
    <t>48</t>
  </si>
  <si>
    <t>60</t>
  </si>
  <si>
    <t>Трифонова Наталия</t>
  </si>
  <si>
    <t>Ильина Диана</t>
  </si>
  <si>
    <t>Рассохина Анна</t>
  </si>
  <si>
    <t>Сычева Ольга</t>
  </si>
  <si>
    <t>Шеронкина Любовь</t>
  </si>
  <si>
    <t>Бояринцева Елена</t>
  </si>
  <si>
    <t>Березовская Елена</t>
  </si>
  <si>
    <t>Секирко Александр</t>
  </si>
  <si>
    <t>Сальников Валентин</t>
  </si>
  <si>
    <t>27,5</t>
  </si>
  <si>
    <t>30,0</t>
  </si>
  <si>
    <t>32,5</t>
  </si>
  <si>
    <t>38,4736</t>
  </si>
  <si>
    <t>40,9687</t>
  </si>
  <si>
    <t>Воробьев Сергей</t>
  </si>
  <si>
    <t>Открытая (15.11.1987)/35</t>
  </si>
  <si>
    <t>89,00</t>
  </si>
  <si>
    <t>65,0</t>
  </si>
  <si>
    <t>43,0990</t>
  </si>
  <si>
    <t>Присяжнюк Сергей</t>
  </si>
  <si>
    <t>Открытая (26.10.1987)/35</t>
  </si>
  <si>
    <t>93,25</t>
  </si>
  <si>
    <t>42,0333</t>
  </si>
  <si>
    <t>55,0</t>
  </si>
  <si>
    <t>40,6910</t>
  </si>
  <si>
    <t>39,2600</t>
  </si>
  <si>
    <t>-</t>
  </si>
  <si>
    <t>97,85</t>
  </si>
  <si>
    <t>67,5</t>
  </si>
  <si>
    <t>0,0000</t>
  </si>
  <si>
    <t>87,5</t>
  </si>
  <si>
    <t>46,6633</t>
  </si>
  <si>
    <t xml:space="preserve">Gloss </t>
  </si>
  <si>
    <t>140</t>
  </si>
  <si>
    <t xml:space="preserve">Воробьев Сергей </t>
  </si>
  <si>
    <t xml:space="preserve">Присяжнюк Сергей </t>
  </si>
  <si>
    <t>Открытый Чемпионат города Выборга, посвященный памяти Игоря Кушина
СПР Строгий подъем штанги на бицепс
Выборг/Ленинградская область, 08 апреля 2023 года</t>
  </si>
  <si>
    <t>Открытый Чемпионат города Выборга, посвященный памяти Игоря Кушина
IPL Силовое двоеборье без экипировки
Выборг/Ленинградская область, 08 апреля 2023 года</t>
  </si>
  <si>
    <t>Открытый Чемпионат города Выборга, посвященный памяти Игоря Кушина
IPL Становая тяга без экипировки
Выборг/Ленинградская область, 08 апреля 2023 года</t>
  </si>
  <si>
    <t>Открытый Чемпионат города Выборга, посвященный памяти Игоря Кушина
IPL Жим лежа без экипировки
Выборг/Ленинградская область, 08 апреля 2023 года</t>
  </si>
  <si>
    <t>Открытый Чемпионат города Выборга, посвященный памяти Игоря Кушина
IPL Пауэрлифтинг без экипировки
Выборг/Ленинградская область, 08 апреля 2023 года</t>
  </si>
  <si>
    <t>Мастера 50-59 (13.09.1967)/55</t>
  </si>
  <si>
    <t>Мастера 40-44 (11.05.1978)/44</t>
  </si>
  <si>
    <t>Мастера 40-44 (13.08.1978)/44</t>
  </si>
  <si>
    <t>Мастера 45-49 (27.09.1975)/47</t>
  </si>
  <si>
    <t xml:space="preserve">Мастера 40-44 </t>
  </si>
  <si>
    <t>Мастера 55-59 (13.09.1967)/55</t>
  </si>
  <si>
    <t>Мастера 45-49 (08.11.1975)/47</t>
  </si>
  <si>
    <t>Юниорки 20-23 (23.09.2000)/22</t>
  </si>
  <si>
    <t>Мастера 60-64 (03.10.1962)/60</t>
  </si>
  <si>
    <t>Мастера 40-44 (27.06.1981)/41</t>
  </si>
  <si>
    <t>Мастера 60-64 (26.10.1958)/64</t>
  </si>
  <si>
    <t>Юниоры 20-23 (06.04.2001)/22</t>
  </si>
  <si>
    <t>Мастера 60-64 (22.01.1960)/63</t>
  </si>
  <si>
    <t>Юниоры 20-23 (04.06.2002)/20</t>
  </si>
  <si>
    <t>Мастера 45-49 (11.05.1974)/48</t>
  </si>
  <si>
    <t>Мастера 45-49 (28.11.1977)/45</t>
  </si>
  <si>
    <t>Мастера 40-44 (08.08.1982)/40</t>
  </si>
  <si>
    <t xml:space="preserve">Мастера 60-64 </t>
  </si>
  <si>
    <t>Грахов Юлий</t>
  </si>
  <si>
    <t>Весовая категория</t>
  </si>
  <si>
    <t>Судейская коллегия Открытого Чемпионата города Выборга, посвященного памяти Игоря Кушина</t>
  </si>
  <si>
    <t>Главный судья соревнований:</t>
  </si>
  <si>
    <t>Главный секретарь соревнований:</t>
  </si>
  <si>
    <t>Судьи:</t>
  </si>
  <si>
    <t>Жим</t>
  </si>
  <si>
    <t xml:space="preserve">  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</si>
  <si>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</si>
  <si>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</si>
  <si>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</si>
  <si>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</si>
  <si>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</si>
  <si>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M1</t>
  </si>
  <si>
    <t>M4</t>
  </si>
  <si>
    <t>M2</t>
  </si>
  <si>
    <t>J</t>
  </si>
  <si>
    <t>T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</si>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</sst>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11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30"/>
  <sheetViews>
    <sheetView workbookViewId="0">
      <selection activeCell="E21" sqref="E21"/>
    </sheetView>
  </sheetViews>
  <sheetFormatPr baseColWidth="10" defaultColWidth="9.1640625" defaultRowHeight="13"/>
  <cols>
    <col min="1" max="1" width="7.33203125" style="5" bestFit="1" customWidth="1"/>
    <col min="2" max="2" width="18.1640625" style="5" bestFit="1" customWidth="1"/>
    <col min="3" max="3" width="28.6640625" style="5" bestFit="1" customWidth="1"/>
    <col min="4" max="4" width="21.5" style="5" bestFit="1" customWidth="1"/>
    <col min="5" max="5" width="10.5" style="19" bestFit="1" customWidth="1"/>
    <col min="6" max="6" width="29.33203125" style="5" bestFit="1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7" width="5.5" style="28" customWidth="1"/>
    <col min="18" max="18" width="4.83203125" style="28" customWidth="1"/>
    <col min="19" max="19" width="7.83203125" style="6" bestFit="1" customWidth="1"/>
    <col min="20" max="20" width="8.6640625" style="6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93" t="s">
        <v>276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6"/>
    </row>
    <row r="2" spans="1:21" s="2" customFormat="1" ht="62" customHeight="1" thickBot="1">
      <c r="A2" s="97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100"/>
    </row>
    <row r="3" spans="1:21" s="1" customFormat="1" ht="12.75" customHeight="1">
      <c r="A3" s="102" t="s">
        <v>304</v>
      </c>
      <c r="B3" s="108" t="s">
        <v>0</v>
      </c>
      <c r="C3" s="104" t="s">
        <v>305</v>
      </c>
      <c r="D3" s="104" t="s">
        <v>6</v>
      </c>
      <c r="E3" s="91" t="s">
        <v>306</v>
      </c>
      <c r="F3" s="101" t="s">
        <v>5</v>
      </c>
      <c r="G3" s="101" t="s">
        <v>7</v>
      </c>
      <c r="H3" s="101"/>
      <c r="I3" s="101"/>
      <c r="J3" s="101"/>
      <c r="K3" s="101" t="s">
        <v>8</v>
      </c>
      <c r="L3" s="101"/>
      <c r="M3" s="101"/>
      <c r="N3" s="101"/>
      <c r="O3" s="101" t="s">
        <v>9</v>
      </c>
      <c r="P3" s="101"/>
      <c r="Q3" s="101"/>
      <c r="R3" s="101"/>
      <c r="S3" s="91" t="s">
        <v>1</v>
      </c>
      <c r="T3" s="91" t="s">
        <v>3</v>
      </c>
      <c r="U3" s="106" t="s">
        <v>2</v>
      </c>
    </row>
    <row r="4" spans="1:21" s="1" customFormat="1" ht="21" customHeight="1" thickBot="1">
      <c r="A4" s="103"/>
      <c r="B4" s="109"/>
      <c r="C4" s="105"/>
      <c r="D4" s="105"/>
      <c r="E4" s="92"/>
      <c r="F4" s="10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92"/>
      <c r="T4" s="92"/>
      <c r="U4" s="107"/>
    </row>
    <row r="5" spans="1:21" ht="16">
      <c r="A5" s="87" t="s">
        <v>10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21">
      <c r="A6" s="31" t="s">
        <v>73</v>
      </c>
      <c r="B6" s="7" t="s">
        <v>74</v>
      </c>
      <c r="C6" s="7" t="s">
        <v>11</v>
      </c>
      <c r="D6" s="7" t="s">
        <v>12</v>
      </c>
      <c r="E6" s="8" t="s">
        <v>307</v>
      </c>
      <c r="F6" s="7" t="s">
        <v>13</v>
      </c>
      <c r="G6" s="30" t="s">
        <v>14</v>
      </c>
      <c r="H6" s="30" t="s">
        <v>15</v>
      </c>
      <c r="I6" s="30" t="s">
        <v>16</v>
      </c>
      <c r="J6" s="31"/>
      <c r="K6" s="30" t="s">
        <v>17</v>
      </c>
      <c r="L6" s="30" t="s">
        <v>18</v>
      </c>
      <c r="M6" s="32" t="s">
        <v>19</v>
      </c>
      <c r="N6" s="31"/>
      <c r="O6" s="30" t="s">
        <v>20</v>
      </c>
      <c r="P6" s="32" t="s">
        <v>21</v>
      </c>
      <c r="Q6" s="32" t="s">
        <v>21</v>
      </c>
      <c r="R6" s="31"/>
      <c r="S6" s="9" t="str">
        <f>"405,0"</f>
        <v>405,0</v>
      </c>
      <c r="T6" s="9" t="str">
        <f>"288,8460"</f>
        <v>288,8460</v>
      </c>
      <c r="U6" s="7" t="s">
        <v>302</v>
      </c>
    </row>
    <row r="8" spans="1:21" ht="16">
      <c r="A8" s="89" t="s">
        <v>22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21">
      <c r="A9" s="31" t="s">
        <v>73</v>
      </c>
      <c r="B9" s="7" t="s">
        <v>75</v>
      </c>
      <c r="C9" s="7" t="s">
        <v>23</v>
      </c>
      <c r="D9" s="7" t="s">
        <v>24</v>
      </c>
      <c r="E9" s="8" t="s">
        <v>307</v>
      </c>
      <c r="F9" s="7" t="s">
        <v>13</v>
      </c>
      <c r="G9" s="30" t="s">
        <v>25</v>
      </c>
      <c r="H9" s="30" t="s">
        <v>26</v>
      </c>
      <c r="I9" s="30" t="s">
        <v>16</v>
      </c>
      <c r="J9" s="31"/>
      <c r="K9" s="30" t="s">
        <v>27</v>
      </c>
      <c r="L9" s="30" t="s">
        <v>28</v>
      </c>
      <c r="M9" s="32" t="s">
        <v>29</v>
      </c>
      <c r="N9" s="31"/>
      <c r="O9" s="30" t="s">
        <v>30</v>
      </c>
      <c r="P9" s="30" t="s">
        <v>20</v>
      </c>
      <c r="Q9" s="30" t="s">
        <v>21</v>
      </c>
      <c r="R9" s="31"/>
      <c r="S9" s="9" t="str">
        <f>"420,0"</f>
        <v>420,0</v>
      </c>
      <c r="T9" s="9" t="str">
        <f>"283,0380"</f>
        <v>283,0380</v>
      </c>
      <c r="U9" s="7" t="s">
        <v>302</v>
      </c>
    </row>
    <row r="11" spans="1:21" ht="16">
      <c r="A11" s="89" t="s">
        <v>31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21">
      <c r="A12" s="31" t="s">
        <v>73</v>
      </c>
      <c r="B12" s="7" t="s">
        <v>76</v>
      </c>
      <c r="C12" s="7" t="s">
        <v>33</v>
      </c>
      <c r="D12" s="7" t="s">
        <v>34</v>
      </c>
      <c r="E12" s="8" t="s">
        <v>307</v>
      </c>
      <c r="F12" s="7" t="s">
        <v>13</v>
      </c>
      <c r="G12" s="30" t="s">
        <v>35</v>
      </c>
      <c r="H12" s="30" t="s">
        <v>36</v>
      </c>
      <c r="I12" s="32" t="s">
        <v>37</v>
      </c>
      <c r="J12" s="31"/>
      <c r="K12" s="30" t="s">
        <v>38</v>
      </c>
      <c r="L12" s="30" t="s">
        <v>35</v>
      </c>
      <c r="M12" s="32" t="s">
        <v>39</v>
      </c>
      <c r="N12" s="31"/>
      <c r="O12" s="30" t="s">
        <v>35</v>
      </c>
      <c r="P12" s="30" t="s">
        <v>36</v>
      </c>
      <c r="Q12" s="30" t="s">
        <v>37</v>
      </c>
      <c r="R12" s="31"/>
      <c r="S12" s="9" t="str">
        <f>"535,0"</f>
        <v>535,0</v>
      </c>
      <c r="T12" s="9" t="str">
        <f>"348,3385"</f>
        <v>348,3385</v>
      </c>
      <c r="U12" s="7" t="s">
        <v>302</v>
      </c>
    </row>
    <row r="14" spans="1:21" ht="16">
      <c r="A14" s="89" t="s">
        <v>40</v>
      </c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21">
      <c r="A15" s="34" t="s">
        <v>73</v>
      </c>
      <c r="B15" s="10" t="s">
        <v>77</v>
      </c>
      <c r="C15" s="10" t="s">
        <v>42</v>
      </c>
      <c r="D15" s="10" t="s">
        <v>43</v>
      </c>
      <c r="E15" s="11" t="s">
        <v>307</v>
      </c>
      <c r="F15" s="10" t="s">
        <v>13</v>
      </c>
      <c r="G15" s="33" t="s">
        <v>37</v>
      </c>
      <c r="H15" s="33" t="s">
        <v>44</v>
      </c>
      <c r="I15" s="33" t="s">
        <v>45</v>
      </c>
      <c r="J15" s="34"/>
      <c r="K15" s="33" t="s">
        <v>46</v>
      </c>
      <c r="L15" s="35" t="s">
        <v>47</v>
      </c>
      <c r="M15" s="35" t="s">
        <v>47</v>
      </c>
      <c r="N15" s="34"/>
      <c r="O15" s="33" t="s">
        <v>48</v>
      </c>
      <c r="P15" s="33" t="s">
        <v>49</v>
      </c>
      <c r="Q15" s="33" t="s">
        <v>50</v>
      </c>
      <c r="R15" s="34"/>
      <c r="S15" s="12" t="str">
        <f>"585,0"</f>
        <v>585,0</v>
      </c>
      <c r="T15" s="12" t="str">
        <f>"356,0310"</f>
        <v>356,0310</v>
      </c>
      <c r="U15" s="10" t="s">
        <v>302</v>
      </c>
    </row>
    <row r="16" spans="1:21">
      <c r="A16" s="38" t="s">
        <v>78</v>
      </c>
      <c r="B16" s="13" t="s">
        <v>79</v>
      </c>
      <c r="C16" s="13" t="s">
        <v>52</v>
      </c>
      <c r="D16" s="13" t="s">
        <v>53</v>
      </c>
      <c r="E16" s="14" t="s">
        <v>307</v>
      </c>
      <c r="F16" s="13" t="s">
        <v>13</v>
      </c>
      <c r="G16" s="36" t="s">
        <v>36</v>
      </c>
      <c r="H16" s="36" t="s">
        <v>54</v>
      </c>
      <c r="I16" s="37" t="s">
        <v>44</v>
      </c>
      <c r="J16" s="38"/>
      <c r="K16" s="36" t="s">
        <v>47</v>
      </c>
      <c r="L16" s="36" t="s">
        <v>20</v>
      </c>
      <c r="M16" s="36" t="s">
        <v>55</v>
      </c>
      <c r="N16" s="38"/>
      <c r="O16" s="36" t="s">
        <v>45</v>
      </c>
      <c r="P16" s="36" t="s">
        <v>56</v>
      </c>
      <c r="Q16" s="37" t="s">
        <v>57</v>
      </c>
      <c r="R16" s="38"/>
      <c r="S16" s="15" t="str">
        <f>"577,5"</f>
        <v>577,5</v>
      </c>
      <c r="T16" s="15" t="str">
        <f>"356,2598"</f>
        <v>356,2598</v>
      </c>
      <c r="U16" s="13" t="s">
        <v>302</v>
      </c>
    </row>
    <row r="17" spans="1:21">
      <c r="A17" s="41" t="s">
        <v>73</v>
      </c>
      <c r="B17" s="16" t="s">
        <v>79</v>
      </c>
      <c r="C17" s="16" t="s">
        <v>279</v>
      </c>
      <c r="D17" s="16" t="s">
        <v>53</v>
      </c>
      <c r="E17" s="17" t="s">
        <v>308</v>
      </c>
      <c r="F17" s="16" t="s">
        <v>13</v>
      </c>
      <c r="G17" s="39" t="s">
        <v>36</v>
      </c>
      <c r="H17" s="39" t="s">
        <v>54</v>
      </c>
      <c r="I17" s="40" t="s">
        <v>44</v>
      </c>
      <c r="J17" s="41"/>
      <c r="K17" s="39" t="s">
        <v>47</v>
      </c>
      <c r="L17" s="39" t="s">
        <v>20</v>
      </c>
      <c r="M17" s="39" t="s">
        <v>55</v>
      </c>
      <c r="N17" s="41"/>
      <c r="O17" s="39" t="s">
        <v>45</v>
      </c>
      <c r="P17" s="39" t="s">
        <v>56</v>
      </c>
      <c r="Q17" s="40" t="s">
        <v>57</v>
      </c>
      <c r="R17" s="41"/>
      <c r="S17" s="18" t="str">
        <f>"577,5"</f>
        <v>577,5</v>
      </c>
      <c r="T17" s="18" t="str">
        <f>"371,9352"</f>
        <v>371,9352</v>
      </c>
      <c r="U17" s="16" t="s">
        <v>302</v>
      </c>
    </row>
    <row r="19" spans="1:21" ht="16">
      <c r="A19" s="89" t="s">
        <v>58</v>
      </c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1:21">
      <c r="A20" s="31" t="s">
        <v>73</v>
      </c>
      <c r="B20" s="7" t="s">
        <v>80</v>
      </c>
      <c r="C20" s="7" t="s">
        <v>59</v>
      </c>
      <c r="D20" s="7" t="s">
        <v>60</v>
      </c>
      <c r="E20" s="8" t="s">
        <v>307</v>
      </c>
      <c r="F20" s="7" t="s">
        <v>13</v>
      </c>
      <c r="G20" s="30" t="s">
        <v>46</v>
      </c>
      <c r="H20" s="30" t="s">
        <v>55</v>
      </c>
      <c r="I20" s="30" t="s">
        <v>35</v>
      </c>
      <c r="J20" s="31"/>
      <c r="K20" s="30" t="s">
        <v>15</v>
      </c>
      <c r="L20" s="30" t="s">
        <v>46</v>
      </c>
      <c r="M20" s="30" t="s">
        <v>47</v>
      </c>
      <c r="N20" s="31"/>
      <c r="O20" s="30" t="s">
        <v>36</v>
      </c>
      <c r="P20" s="30" t="s">
        <v>44</v>
      </c>
      <c r="Q20" s="30" t="s">
        <v>61</v>
      </c>
      <c r="R20" s="31"/>
      <c r="S20" s="9" t="str">
        <f>"532,5"</f>
        <v>532,5</v>
      </c>
      <c r="T20" s="9" t="str">
        <f>"320,9910"</f>
        <v>320,9910</v>
      </c>
      <c r="U20" s="7" t="s">
        <v>302</v>
      </c>
    </row>
    <row r="22" spans="1:21" ht="16">
      <c r="F22" s="20"/>
      <c r="G22" s="5"/>
    </row>
    <row r="23" spans="1:21">
      <c r="G23" s="5"/>
    </row>
    <row r="24" spans="1:21" ht="18">
      <c r="B24" s="21" t="s">
        <v>63</v>
      </c>
      <c r="C24" s="21"/>
      <c r="G24" s="3"/>
    </row>
    <row r="25" spans="1:21" ht="16">
      <c r="B25" s="22" t="s">
        <v>64</v>
      </c>
      <c r="C25" s="22"/>
      <c r="G25" s="3"/>
    </row>
    <row r="26" spans="1:21" ht="14">
      <c r="B26" s="23"/>
      <c r="C26" s="24" t="s">
        <v>65</v>
      </c>
      <c r="G26" s="3"/>
    </row>
    <row r="27" spans="1:21" ht="14">
      <c r="B27" s="25" t="s">
        <v>66</v>
      </c>
      <c r="C27" s="25" t="s">
        <v>67</v>
      </c>
      <c r="D27" s="25" t="s">
        <v>296</v>
      </c>
      <c r="E27" s="26" t="s">
        <v>68</v>
      </c>
      <c r="F27" s="25" t="s">
        <v>69</v>
      </c>
      <c r="G27" s="3"/>
    </row>
    <row r="28" spans="1:21">
      <c r="B28" s="5" t="s">
        <v>51</v>
      </c>
      <c r="C28" s="5" t="s">
        <v>65</v>
      </c>
      <c r="D28" s="28" t="s">
        <v>70</v>
      </c>
      <c r="E28" s="29">
        <v>577.5</v>
      </c>
      <c r="F28" s="27">
        <v>356.25976547598799</v>
      </c>
      <c r="G28" s="3"/>
    </row>
    <row r="29" spans="1:21">
      <c r="B29" s="5" t="s">
        <v>41</v>
      </c>
      <c r="C29" s="5" t="s">
        <v>65</v>
      </c>
      <c r="D29" s="28" t="s">
        <v>70</v>
      </c>
      <c r="E29" s="29">
        <v>585</v>
      </c>
      <c r="F29" s="27">
        <v>356.03101193904899</v>
      </c>
      <c r="G29" s="3"/>
    </row>
    <row r="30" spans="1:21">
      <c r="B30" s="5" t="s">
        <v>32</v>
      </c>
      <c r="C30" s="5" t="s">
        <v>65</v>
      </c>
      <c r="D30" s="28" t="s">
        <v>71</v>
      </c>
      <c r="E30" s="29">
        <v>535</v>
      </c>
      <c r="F30" s="27">
        <v>348.33848923444702</v>
      </c>
      <c r="G30" s="3"/>
    </row>
  </sheetData>
  <mergeCells count="18"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  <mergeCell ref="A5:R5"/>
    <mergeCell ref="A8:R8"/>
    <mergeCell ref="A11:R11"/>
    <mergeCell ref="A14:R14"/>
    <mergeCell ref="A19:R19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86E86-DBA0-4FA6-BA03-300B6DFDAFDF}">
  <dimension ref="A1:Q14"/>
  <sheetViews>
    <sheetView workbookViewId="0">
      <selection activeCell="E15" sqref="E15"/>
    </sheetView>
  </sheetViews>
  <sheetFormatPr baseColWidth="10" defaultColWidth="9.1640625" defaultRowHeight="13"/>
  <cols>
    <col min="1" max="1" width="7.33203125" style="5" bestFit="1" customWidth="1"/>
    <col min="2" max="2" width="20.6640625" style="5" customWidth="1"/>
    <col min="3" max="3" width="28.6640625" style="5" bestFit="1" customWidth="1"/>
    <col min="4" max="4" width="21.5" style="5" bestFit="1" customWidth="1"/>
    <col min="5" max="5" width="10.5" style="19" bestFit="1" customWidth="1"/>
    <col min="6" max="6" width="30.1640625" style="5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5" width="7.83203125" style="6" bestFit="1" customWidth="1"/>
    <col min="16" max="16" width="8.6640625" style="6" bestFit="1" customWidth="1"/>
    <col min="17" max="17" width="21.6640625" style="5" customWidth="1"/>
    <col min="18" max="16384" width="9.1640625" style="3"/>
  </cols>
  <sheetData>
    <row r="1" spans="1:17" s="2" customFormat="1" ht="29" customHeight="1">
      <c r="A1" s="93" t="s">
        <v>273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7" s="2" customFormat="1" ht="62" customHeight="1" thickBot="1">
      <c r="A2" s="97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</row>
    <row r="3" spans="1:17" s="1" customFormat="1" ht="12.75" customHeight="1">
      <c r="A3" s="102" t="s">
        <v>304</v>
      </c>
      <c r="B3" s="108" t="s">
        <v>0</v>
      </c>
      <c r="C3" s="104" t="s">
        <v>305</v>
      </c>
      <c r="D3" s="104" t="s">
        <v>6</v>
      </c>
      <c r="E3" s="91" t="s">
        <v>306</v>
      </c>
      <c r="F3" s="101" t="s">
        <v>5</v>
      </c>
      <c r="G3" s="101" t="s">
        <v>8</v>
      </c>
      <c r="H3" s="101"/>
      <c r="I3" s="101"/>
      <c r="J3" s="101"/>
      <c r="K3" s="101" t="s">
        <v>9</v>
      </c>
      <c r="L3" s="101"/>
      <c r="M3" s="101"/>
      <c r="N3" s="101"/>
      <c r="O3" s="91" t="s">
        <v>1</v>
      </c>
      <c r="P3" s="91" t="s">
        <v>3</v>
      </c>
      <c r="Q3" s="106" t="s">
        <v>2</v>
      </c>
    </row>
    <row r="4" spans="1:17" s="1" customFormat="1" ht="21" customHeight="1" thickBot="1">
      <c r="A4" s="103"/>
      <c r="B4" s="109"/>
      <c r="C4" s="105"/>
      <c r="D4" s="105"/>
      <c r="E4" s="92"/>
      <c r="F4" s="10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92"/>
      <c r="P4" s="92"/>
      <c r="Q4" s="107"/>
    </row>
    <row r="5" spans="1:17" ht="16">
      <c r="A5" s="87" t="s">
        <v>31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7">
      <c r="A6" s="31" t="s">
        <v>73</v>
      </c>
      <c r="B6" s="7" t="s">
        <v>244</v>
      </c>
      <c r="C6" s="7" t="s">
        <v>278</v>
      </c>
      <c r="D6" s="7" t="s">
        <v>233</v>
      </c>
      <c r="E6" s="8" t="s">
        <v>308</v>
      </c>
      <c r="F6" s="7" t="s">
        <v>13</v>
      </c>
      <c r="G6" s="30" t="s">
        <v>28</v>
      </c>
      <c r="H6" s="30" t="s">
        <v>29</v>
      </c>
      <c r="I6" s="32" t="s">
        <v>126</v>
      </c>
      <c r="J6" s="31"/>
      <c r="K6" s="30" t="s">
        <v>149</v>
      </c>
      <c r="L6" s="30" t="s">
        <v>37</v>
      </c>
      <c r="M6" s="30" t="s">
        <v>54</v>
      </c>
      <c r="N6" s="31"/>
      <c r="O6" s="9" t="str">
        <f>"315,0"</f>
        <v>315,0</v>
      </c>
      <c r="P6" s="9" t="str">
        <f>"211,3912"</f>
        <v>211,3912</v>
      </c>
      <c r="Q6" s="7"/>
    </row>
    <row r="8" spans="1:17" ht="16">
      <c r="A8" s="89" t="s">
        <v>40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7">
      <c r="A9" s="34" t="s">
        <v>73</v>
      </c>
      <c r="B9" s="10" t="s">
        <v>79</v>
      </c>
      <c r="C9" s="10" t="s">
        <v>52</v>
      </c>
      <c r="D9" s="10" t="s">
        <v>53</v>
      </c>
      <c r="E9" s="11" t="s">
        <v>307</v>
      </c>
      <c r="F9" s="10" t="s">
        <v>13</v>
      </c>
      <c r="G9" s="33" t="s">
        <v>47</v>
      </c>
      <c r="H9" s="33" t="s">
        <v>20</v>
      </c>
      <c r="I9" s="33" t="s">
        <v>55</v>
      </c>
      <c r="J9" s="34"/>
      <c r="K9" s="33" t="s">
        <v>45</v>
      </c>
      <c r="L9" s="33" t="s">
        <v>56</v>
      </c>
      <c r="M9" s="35" t="s">
        <v>57</v>
      </c>
      <c r="N9" s="34"/>
      <c r="O9" s="12" t="str">
        <f>"382,5"</f>
        <v>382,5</v>
      </c>
      <c r="P9" s="12" t="str">
        <f>"235,9643"</f>
        <v>235,9643</v>
      </c>
      <c r="Q9" s="10" t="s">
        <v>303</v>
      </c>
    </row>
    <row r="10" spans="1:17">
      <c r="A10" s="41" t="s">
        <v>73</v>
      </c>
      <c r="B10" s="16" t="s">
        <v>79</v>
      </c>
      <c r="C10" s="16" t="s">
        <v>279</v>
      </c>
      <c r="D10" s="16" t="s">
        <v>53</v>
      </c>
      <c r="E10" s="17" t="s">
        <v>308</v>
      </c>
      <c r="F10" s="16" t="s">
        <v>13</v>
      </c>
      <c r="G10" s="39" t="s">
        <v>47</v>
      </c>
      <c r="H10" s="39" t="s">
        <v>20</v>
      </c>
      <c r="I10" s="39" t="s">
        <v>55</v>
      </c>
      <c r="J10" s="41"/>
      <c r="K10" s="39" t="s">
        <v>45</v>
      </c>
      <c r="L10" s="39" t="s">
        <v>56</v>
      </c>
      <c r="M10" s="40" t="s">
        <v>57</v>
      </c>
      <c r="N10" s="41"/>
      <c r="O10" s="18" t="str">
        <f>"382,5"</f>
        <v>382,5</v>
      </c>
      <c r="P10" s="18" t="str">
        <f>"246,3467"</f>
        <v>246,3467</v>
      </c>
      <c r="Q10" s="16" t="s">
        <v>303</v>
      </c>
    </row>
    <row r="12" spans="1:17" ht="16">
      <c r="A12" s="89" t="s">
        <v>58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7">
      <c r="A13" s="34" t="s">
        <v>73</v>
      </c>
      <c r="B13" s="10" t="s">
        <v>202</v>
      </c>
      <c r="C13" s="10" t="s">
        <v>152</v>
      </c>
      <c r="D13" s="10" t="s">
        <v>153</v>
      </c>
      <c r="E13" s="11" t="s">
        <v>307</v>
      </c>
      <c r="F13" s="10" t="s">
        <v>13</v>
      </c>
      <c r="G13" s="33" t="s">
        <v>36</v>
      </c>
      <c r="H13" s="33" t="s">
        <v>37</v>
      </c>
      <c r="I13" s="35" t="s">
        <v>154</v>
      </c>
      <c r="J13" s="34"/>
      <c r="K13" s="33" t="s">
        <v>155</v>
      </c>
      <c r="L13" s="33" t="s">
        <v>156</v>
      </c>
      <c r="M13" s="33" t="s">
        <v>157</v>
      </c>
      <c r="N13" s="34"/>
      <c r="O13" s="12" t="str">
        <f>"485,0"</f>
        <v>485,0</v>
      </c>
      <c r="P13" s="12" t="str">
        <f>"289,2540"</f>
        <v>289,2540</v>
      </c>
      <c r="Q13" s="10" t="s">
        <v>303</v>
      </c>
    </row>
    <row r="14" spans="1:17">
      <c r="A14" s="41" t="s">
        <v>78</v>
      </c>
      <c r="B14" s="16" t="s">
        <v>203</v>
      </c>
      <c r="C14" s="16" t="s">
        <v>159</v>
      </c>
      <c r="D14" s="16" t="s">
        <v>160</v>
      </c>
      <c r="E14" s="17" t="s">
        <v>307</v>
      </c>
      <c r="F14" s="16" t="s">
        <v>13</v>
      </c>
      <c r="G14" s="39" t="s">
        <v>47</v>
      </c>
      <c r="H14" s="39" t="s">
        <v>30</v>
      </c>
      <c r="I14" s="39" t="s">
        <v>55</v>
      </c>
      <c r="J14" s="41"/>
      <c r="K14" s="39" t="s">
        <v>45</v>
      </c>
      <c r="L14" s="39" t="s">
        <v>56</v>
      </c>
      <c r="M14" s="39" t="s">
        <v>50</v>
      </c>
      <c r="N14" s="41"/>
      <c r="O14" s="18" t="str">
        <f>"392,5"</f>
        <v>392,5</v>
      </c>
      <c r="P14" s="18" t="str">
        <f>"231,3002"</f>
        <v>231,3002</v>
      </c>
      <c r="Q14" s="16" t="s">
        <v>303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B3:B4"/>
    <mergeCell ref="O3:O4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B197A-22B7-47BC-AF43-906E2A1184EA}">
  <dimension ref="A1:M82"/>
  <sheetViews>
    <sheetView topLeftCell="A32" workbookViewId="0">
      <selection activeCell="E60" sqref="E60"/>
    </sheetView>
  </sheetViews>
  <sheetFormatPr baseColWidth="10" defaultColWidth="9.1640625" defaultRowHeight="13"/>
  <cols>
    <col min="1" max="1" width="7.33203125" style="5" bestFit="1" customWidth="1"/>
    <col min="2" max="2" width="19.83203125" style="5" bestFit="1" customWidth="1"/>
    <col min="3" max="3" width="29" style="5" bestFit="1" customWidth="1"/>
    <col min="4" max="4" width="21.5" style="5" bestFit="1" customWidth="1"/>
    <col min="5" max="5" width="10.5" style="19" bestFit="1" customWidth="1"/>
    <col min="6" max="6" width="29.33203125" style="5" bestFit="1" customWidth="1"/>
    <col min="7" max="9" width="5.5" style="28" customWidth="1"/>
    <col min="10" max="10" width="4.83203125" style="28" customWidth="1"/>
    <col min="11" max="11" width="10.5" style="6" bestFit="1" customWidth="1"/>
    <col min="12" max="12" width="8.664062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93" t="s">
        <v>275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s="2" customFormat="1" ht="62" customHeight="1" thickBot="1">
      <c r="A2" s="97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1" customFormat="1" ht="12.75" customHeight="1">
      <c r="A3" s="102" t="s">
        <v>304</v>
      </c>
      <c r="B3" s="108" t="s">
        <v>0</v>
      </c>
      <c r="C3" s="104" t="s">
        <v>305</v>
      </c>
      <c r="D3" s="104" t="s">
        <v>6</v>
      </c>
      <c r="E3" s="91" t="s">
        <v>306</v>
      </c>
      <c r="F3" s="101" t="s">
        <v>5</v>
      </c>
      <c r="G3" s="101" t="s">
        <v>8</v>
      </c>
      <c r="H3" s="101"/>
      <c r="I3" s="101"/>
      <c r="J3" s="101"/>
      <c r="K3" s="91" t="s">
        <v>175</v>
      </c>
      <c r="L3" s="91" t="s">
        <v>3</v>
      </c>
      <c r="M3" s="106" t="s">
        <v>2</v>
      </c>
    </row>
    <row r="4" spans="1:13" s="1" customFormat="1" ht="21" customHeight="1" thickBot="1">
      <c r="A4" s="103"/>
      <c r="B4" s="109"/>
      <c r="C4" s="105"/>
      <c r="D4" s="105"/>
      <c r="E4" s="92"/>
      <c r="F4" s="105"/>
      <c r="G4" s="4">
        <v>1</v>
      </c>
      <c r="H4" s="4">
        <v>2</v>
      </c>
      <c r="I4" s="4">
        <v>3</v>
      </c>
      <c r="J4" s="4" t="s">
        <v>4</v>
      </c>
      <c r="K4" s="92"/>
      <c r="L4" s="92"/>
      <c r="M4" s="107"/>
    </row>
    <row r="5" spans="1:13" ht="16">
      <c r="A5" s="87" t="s">
        <v>81</v>
      </c>
      <c r="B5" s="87"/>
      <c r="C5" s="88"/>
      <c r="D5" s="88"/>
      <c r="E5" s="88"/>
      <c r="F5" s="88"/>
      <c r="G5" s="88"/>
      <c r="H5" s="88"/>
      <c r="I5" s="88"/>
      <c r="J5" s="88"/>
    </row>
    <row r="6" spans="1:13">
      <c r="A6" s="31" t="s">
        <v>73</v>
      </c>
      <c r="B6" s="7" t="s">
        <v>176</v>
      </c>
      <c r="C6" s="7" t="s">
        <v>282</v>
      </c>
      <c r="D6" s="7" t="s">
        <v>82</v>
      </c>
      <c r="E6" s="8" t="s">
        <v>309</v>
      </c>
      <c r="F6" s="7" t="s">
        <v>13</v>
      </c>
      <c r="G6" s="30" t="s">
        <v>83</v>
      </c>
      <c r="H6" s="32" t="s">
        <v>84</v>
      </c>
      <c r="I6" s="32" t="s">
        <v>84</v>
      </c>
      <c r="J6" s="31"/>
      <c r="K6" s="9" t="str">
        <f>"47,5"</f>
        <v>47,5</v>
      </c>
      <c r="L6" s="9" t="str">
        <f>"70,0566"</f>
        <v>70,0566</v>
      </c>
      <c r="M6" s="7" t="s">
        <v>302</v>
      </c>
    </row>
    <row r="8" spans="1:13" ht="16">
      <c r="A8" s="89" t="s">
        <v>85</v>
      </c>
      <c r="B8" s="89"/>
      <c r="C8" s="90"/>
      <c r="D8" s="90"/>
      <c r="E8" s="90"/>
      <c r="F8" s="90"/>
      <c r="G8" s="90"/>
      <c r="H8" s="90"/>
      <c r="I8" s="90"/>
      <c r="J8" s="90"/>
    </row>
    <row r="9" spans="1:13">
      <c r="A9" s="34" t="s">
        <v>73</v>
      </c>
      <c r="B9" s="10" t="s">
        <v>177</v>
      </c>
      <c r="C9" s="10" t="s">
        <v>86</v>
      </c>
      <c r="D9" s="10" t="s">
        <v>87</v>
      </c>
      <c r="E9" s="11" t="s">
        <v>307</v>
      </c>
      <c r="F9" s="10" t="s">
        <v>13</v>
      </c>
      <c r="G9" s="35" t="s">
        <v>88</v>
      </c>
      <c r="H9" s="33" t="s">
        <v>88</v>
      </c>
      <c r="I9" s="33" t="s">
        <v>89</v>
      </c>
      <c r="J9" s="34"/>
      <c r="K9" s="12" t="str">
        <f>"95,0"</f>
        <v>95,0</v>
      </c>
      <c r="L9" s="12" t="str">
        <f>"101,7830"</f>
        <v>101,7830</v>
      </c>
      <c r="M9" s="10" t="s">
        <v>302</v>
      </c>
    </row>
    <row r="10" spans="1:13">
      <c r="A10" s="41" t="s">
        <v>73</v>
      </c>
      <c r="B10" s="16" t="s">
        <v>177</v>
      </c>
      <c r="C10" s="16" t="s">
        <v>283</v>
      </c>
      <c r="D10" s="16" t="s">
        <v>87</v>
      </c>
      <c r="E10" s="17" t="s">
        <v>310</v>
      </c>
      <c r="F10" s="16" t="s">
        <v>13</v>
      </c>
      <c r="G10" s="40" t="s">
        <v>88</v>
      </c>
      <c r="H10" s="39" t="s">
        <v>88</v>
      </c>
      <c r="I10" s="39" t="s">
        <v>89</v>
      </c>
      <c r="J10" s="41"/>
      <c r="K10" s="18" t="str">
        <f>"95,0"</f>
        <v>95,0</v>
      </c>
      <c r="L10" s="18" t="str">
        <f>"111,5542"</f>
        <v>111,5542</v>
      </c>
      <c r="M10" s="16" t="s">
        <v>302</v>
      </c>
    </row>
    <row r="12" spans="1:13" ht="16">
      <c r="A12" s="89" t="s">
        <v>22</v>
      </c>
      <c r="B12" s="89"/>
      <c r="C12" s="90"/>
      <c r="D12" s="90"/>
      <c r="E12" s="90"/>
      <c r="F12" s="90"/>
      <c r="G12" s="90"/>
      <c r="H12" s="90"/>
      <c r="I12" s="90"/>
      <c r="J12" s="90"/>
    </row>
    <row r="13" spans="1:13">
      <c r="A13" s="31" t="s">
        <v>73</v>
      </c>
      <c r="B13" s="7" t="s">
        <v>178</v>
      </c>
      <c r="C13" s="7" t="s">
        <v>284</v>
      </c>
      <c r="D13" s="7" t="s">
        <v>90</v>
      </c>
      <c r="E13" s="8" t="s">
        <v>311</v>
      </c>
      <c r="F13" s="7" t="s">
        <v>13</v>
      </c>
      <c r="G13" s="30" t="s">
        <v>91</v>
      </c>
      <c r="H13" s="30" t="s">
        <v>92</v>
      </c>
      <c r="I13" s="30" t="s">
        <v>93</v>
      </c>
      <c r="J13" s="31"/>
      <c r="K13" s="9" t="str">
        <f>"45,0"</f>
        <v>45,0</v>
      </c>
      <c r="L13" s="9" t="str">
        <f>"40,6800"</f>
        <v>40,6800</v>
      </c>
      <c r="M13" s="7" t="s">
        <v>302</v>
      </c>
    </row>
    <row r="15" spans="1:13" ht="16">
      <c r="A15" s="89" t="s">
        <v>94</v>
      </c>
      <c r="B15" s="89"/>
      <c r="C15" s="90"/>
      <c r="D15" s="90"/>
      <c r="E15" s="90"/>
      <c r="F15" s="90"/>
      <c r="G15" s="90"/>
      <c r="H15" s="90"/>
      <c r="I15" s="90"/>
      <c r="J15" s="90"/>
    </row>
    <row r="16" spans="1:13">
      <c r="A16" s="31" t="s">
        <v>73</v>
      </c>
      <c r="B16" s="7" t="s">
        <v>179</v>
      </c>
      <c r="C16" s="7" t="s">
        <v>95</v>
      </c>
      <c r="D16" s="7" t="s">
        <v>96</v>
      </c>
      <c r="E16" s="8" t="s">
        <v>312</v>
      </c>
      <c r="F16" s="7" t="s">
        <v>13</v>
      </c>
      <c r="G16" s="30" t="s">
        <v>97</v>
      </c>
      <c r="H16" s="30" t="s">
        <v>98</v>
      </c>
      <c r="I16" s="30" t="s">
        <v>99</v>
      </c>
      <c r="J16" s="31"/>
      <c r="K16" s="9" t="str">
        <f>"62,5"</f>
        <v>62,5</v>
      </c>
      <c r="L16" s="9" t="str">
        <f>"55,3688"</f>
        <v>55,3688</v>
      </c>
      <c r="M16" s="7" t="s">
        <v>302</v>
      </c>
    </row>
    <row r="18" spans="1:13" ht="16">
      <c r="A18" s="89" t="s">
        <v>10</v>
      </c>
      <c r="B18" s="89"/>
      <c r="C18" s="90"/>
      <c r="D18" s="90"/>
      <c r="E18" s="90"/>
      <c r="F18" s="90"/>
      <c r="G18" s="90"/>
      <c r="H18" s="90"/>
      <c r="I18" s="90"/>
      <c r="J18" s="90"/>
    </row>
    <row r="19" spans="1:13">
      <c r="A19" s="34" t="s">
        <v>73</v>
      </c>
      <c r="B19" s="10" t="s">
        <v>180</v>
      </c>
      <c r="C19" s="10" t="s">
        <v>101</v>
      </c>
      <c r="D19" s="10" t="s">
        <v>102</v>
      </c>
      <c r="E19" s="11" t="s">
        <v>312</v>
      </c>
      <c r="F19" s="10" t="s">
        <v>13</v>
      </c>
      <c r="G19" s="33" t="s">
        <v>17</v>
      </c>
      <c r="H19" s="33" t="s">
        <v>18</v>
      </c>
      <c r="I19" s="35" t="s">
        <v>19</v>
      </c>
      <c r="J19" s="34"/>
      <c r="K19" s="12" t="str">
        <f>"105,0"</f>
        <v>105,0</v>
      </c>
      <c r="L19" s="12" t="str">
        <f>"75,3795"</f>
        <v>75,3795</v>
      </c>
      <c r="M19" s="10" t="s">
        <v>302</v>
      </c>
    </row>
    <row r="20" spans="1:13">
      <c r="A20" s="38" t="s">
        <v>73</v>
      </c>
      <c r="B20" s="13" t="s">
        <v>181</v>
      </c>
      <c r="C20" s="13" t="s">
        <v>103</v>
      </c>
      <c r="D20" s="13" t="s">
        <v>104</v>
      </c>
      <c r="E20" s="14" t="s">
        <v>307</v>
      </c>
      <c r="F20" s="13" t="s">
        <v>13</v>
      </c>
      <c r="G20" s="36" t="s">
        <v>19</v>
      </c>
      <c r="H20" s="37" t="s">
        <v>29</v>
      </c>
      <c r="I20" s="37" t="s">
        <v>29</v>
      </c>
      <c r="J20" s="38"/>
      <c r="K20" s="15" t="str">
        <f>"110,0"</f>
        <v>110,0</v>
      </c>
      <c r="L20" s="15" t="str">
        <f>"80,9600"</f>
        <v>80,9600</v>
      </c>
      <c r="M20" s="13" t="s">
        <v>302</v>
      </c>
    </row>
    <row r="21" spans="1:13">
      <c r="A21" s="41" t="s">
        <v>73</v>
      </c>
      <c r="B21" s="16" t="s">
        <v>182</v>
      </c>
      <c r="C21" s="16" t="s">
        <v>285</v>
      </c>
      <c r="D21" s="16" t="s">
        <v>102</v>
      </c>
      <c r="E21" s="17" t="s">
        <v>313</v>
      </c>
      <c r="F21" s="16" t="s">
        <v>13</v>
      </c>
      <c r="G21" s="39" t="s">
        <v>28</v>
      </c>
      <c r="H21" s="40" t="s">
        <v>29</v>
      </c>
      <c r="I21" s="39" t="s">
        <v>29</v>
      </c>
      <c r="J21" s="41"/>
      <c r="K21" s="18" t="str">
        <f>"120,0"</f>
        <v>120,0</v>
      </c>
      <c r="L21" s="18" t="str">
        <f>"118,8842"</f>
        <v>118,8842</v>
      </c>
      <c r="M21" s="16" t="s">
        <v>302</v>
      </c>
    </row>
    <row r="23" spans="1:13" ht="16">
      <c r="A23" s="89" t="s">
        <v>22</v>
      </c>
      <c r="B23" s="89"/>
      <c r="C23" s="90"/>
      <c r="D23" s="90"/>
      <c r="E23" s="90"/>
      <c r="F23" s="90"/>
      <c r="G23" s="90"/>
      <c r="H23" s="90"/>
      <c r="I23" s="90"/>
      <c r="J23" s="90"/>
    </row>
    <row r="24" spans="1:13">
      <c r="A24" s="34" t="s">
        <v>73</v>
      </c>
      <c r="B24" s="10" t="s">
        <v>183</v>
      </c>
      <c r="C24" s="10" t="s">
        <v>107</v>
      </c>
      <c r="D24" s="10" t="s">
        <v>108</v>
      </c>
      <c r="E24" s="11" t="s">
        <v>312</v>
      </c>
      <c r="F24" s="10" t="s">
        <v>13</v>
      </c>
      <c r="G24" s="33" t="s">
        <v>88</v>
      </c>
      <c r="H24" s="33" t="s">
        <v>89</v>
      </c>
      <c r="I24" s="33" t="s">
        <v>17</v>
      </c>
      <c r="J24" s="34"/>
      <c r="K24" s="12" t="str">
        <f>"100,0"</f>
        <v>100,0</v>
      </c>
      <c r="L24" s="12" t="str">
        <f>"68,3800"</f>
        <v>68,3800</v>
      </c>
      <c r="M24" s="10" t="s">
        <v>302</v>
      </c>
    </row>
    <row r="25" spans="1:13">
      <c r="A25" s="38" t="s">
        <v>78</v>
      </c>
      <c r="B25" s="13" t="s">
        <v>184</v>
      </c>
      <c r="C25" s="13" t="s">
        <v>109</v>
      </c>
      <c r="D25" s="13" t="s">
        <v>110</v>
      </c>
      <c r="E25" s="14" t="s">
        <v>312</v>
      </c>
      <c r="F25" s="13" t="s">
        <v>13</v>
      </c>
      <c r="G25" s="36" t="s">
        <v>88</v>
      </c>
      <c r="H25" s="36" t="s">
        <v>89</v>
      </c>
      <c r="I25" s="37" t="s">
        <v>17</v>
      </c>
      <c r="J25" s="38"/>
      <c r="K25" s="15" t="str">
        <f>"95,0"</f>
        <v>95,0</v>
      </c>
      <c r="L25" s="15" t="str">
        <f>"65,2745"</f>
        <v>65,2745</v>
      </c>
      <c r="M25" s="13" t="s">
        <v>302</v>
      </c>
    </row>
    <row r="26" spans="1:13">
      <c r="A26" s="38" t="s">
        <v>185</v>
      </c>
      <c r="B26" s="13" t="s">
        <v>186</v>
      </c>
      <c r="C26" s="13" t="s">
        <v>111</v>
      </c>
      <c r="D26" s="13" t="s">
        <v>112</v>
      </c>
      <c r="E26" s="14" t="s">
        <v>312</v>
      </c>
      <c r="F26" s="13" t="s">
        <v>13</v>
      </c>
      <c r="G26" s="36" t="s">
        <v>83</v>
      </c>
      <c r="H26" s="36" t="s">
        <v>84</v>
      </c>
      <c r="I26" s="36" t="s">
        <v>113</v>
      </c>
      <c r="J26" s="38"/>
      <c r="K26" s="15" t="str">
        <f>"52,5"</f>
        <v>52,5</v>
      </c>
      <c r="L26" s="15" t="str">
        <f>"36,4928"</f>
        <v>36,4928</v>
      </c>
      <c r="M26" s="13" t="s">
        <v>302</v>
      </c>
    </row>
    <row r="27" spans="1:13">
      <c r="A27" s="38" t="s">
        <v>73</v>
      </c>
      <c r="B27" s="13" t="s">
        <v>187</v>
      </c>
      <c r="C27" s="13" t="s">
        <v>114</v>
      </c>
      <c r="D27" s="13" t="s">
        <v>115</v>
      </c>
      <c r="E27" s="14" t="s">
        <v>307</v>
      </c>
      <c r="F27" s="13" t="s">
        <v>13</v>
      </c>
      <c r="G27" s="36" t="s">
        <v>26</v>
      </c>
      <c r="H27" s="37" t="s">
        <v>46</v>
      </c>
      <c r="I27" s="37" t="s">
        <v>46</v>
      </c>
      <c r="J27" s="38"/>
      <c r="K27" s="15" t="str">
        <f>"135,0"</f>
        <v>135,0</v>
      </c>
      <c r="L27" s="15" t="str">
        <f>"90,7740"</f>
        <v>90,7740</v>
      </c>
      <c r="M27" s="13" t="s">
        <v>302</v>
      </c>
    </row>
    <row r="28" spans="1:13">
      <c r="A28" s="38" t="s">
        <v>73</v>
      </c>
      <c r="B28" s="13" t="s">
        <v>188</v>
      </c>
      <c r="C28" s="13" t="s">
        <v>286</v>
      </c>
      <c r="D28" s="13" t="s">
        <v>116</v>
      </c>
      <c r="E28" s="14" t="s">
        <v>308</v>
      </c>
      <c r="F28" s="13" t="s">
        <v>13</v>
      </c>
      <c r="G28" s="36" t="s">
        <v>117</v>
      </c>
      <c r="H28" s="36" t="s">
        <v>118</v>
      </c>
      <c r="I28" s="36" t="s">
        <v>119</v>
      </c>
      <c r="J28" s="38"/>
      <c r="K28" s="15" t="str">
        <f>"97,5"</f>
        <v>97,5</v>
      </c>
      <c r="L28" s="15" t="str">
        <f>"66,7883"</f>
        <v>66,7883</v>
      </c>
      <c r="M28" s="13" t="s">
        <v>302</v>
      </c>
    </row>
    <row r="29" spans="1:13">
      <c r="A29" s="41" t="s">
        <v>73</v>
      </c>
      <c r="B29" s="16" t="s">
        <v>189</v>
      </c>
      <c r="C29" s="16" t="s">
        <v>287</v>
      </c>
      <c r="D29" s="16" t="s">
        <v>90</v>
      </c>
      <c r="E29" s="17" t="s">
        <v>313</v>
      </c>
      <c r="F29" s="16" t="s">
        <v>120</v>
      </c>
      <c r="G29" s="39" t="s">
        <v>121</v>
      </c>
      <c r="H29" s="39" t="s">
        <v>88</v>
      </c>
      <c r="I29" s="39" t="s">
        <v>17</v>
      </c>
      <c r="J29" s="41"/>
      <c r="K29" s="18" t="str">
        <f>"100,0"</f>
        <v>100,0</v>
      </c>
      <c r="L29" s="18" t="str">
        <f>"101,0773"</f>
        <v>101,0773</v>
      </c>
      <c r="M29" s="16" t="s">
        <v>295</v>
      </c>
    </row>
    <row r="31" spans="1:13" ht="16">
      <c r="A31" s="89" t="s">
        <v>31</v>
      </c>
      <c r="B31" s="89"/>
      <c r="C31" s="90"/>
      <c r="D31" s="90"/>
      <c r="E31" s="90"/>
      <c r="F31" s="90"/>
      <c r="G31" s="90"/>
      <c r="H31" s="90"/>
      <c r="I31" s="90"/>
      <c r="J31" s="90"/>
    </row>
    <row r="32" spans="1:13">
      <c r="A32" s="34" t="s">
        <v>73</v>
      </c>
      <c r="B32" s="10" t="s">
        <v>190</v>
      </c>
      <c r="C32" s="10" t="s">
        <v>123</v>
      </c>
      <c r="D32" s="10" t="s">
        <v>124</v>
      </c>
      <c r="E32" s="11" t="s">
        <v>312</v>
      </c>
      <c r="F32" s="10" t="s">
        <v>13</v>
      </c>
      <c r="G32" s="33" t="s">
        <v>17</v>
      </c>
      <c r="H32" s="33" t="s">
        <v>18</v>
      </c>
      <c r="I32" s="33" t="s">
        <v>19</v>
      </c>
      <c r="J32" s="34"/>
      <c r="K32" s="12" t="str">
        <f>"110,0"</f>
        <v>110,0</v>
      </c>
      <c r="L32" s="12" t="str">
        <f>"71,8080"</f>
        <v>71,8080</v>
      </c>
      <c r="M32" s="10" t="s">
        <v>302</v>
      </c>
    </row>
    <row r="33" spans="1:13">
      <c r="A33" s="38" t="s">
        <v>73</v>
      </c>
      <c r="B33" s="13" t="s">
        <v>191</v>
      </c>
      <c r="C33" s="13" t="s">
        <v>288</v>
      </c>
      <c r="D33" s="13" t="s">
        <v>125</v>
      </c>
      <c r="E33" s="14" t="s">
        <v>311</v>
      </c>
      <c r="F33" s="13" t="s">
        <v>13</v>
      </c>
      <c r="G33" s="36" t="s">
        <v>126</v>
      </c>
      <c r="H33" s="37" t="s">
        <v>14</v>
      </c>
      <c r="I33" s="37" t="s">
        <v>14</v>
      </c>
      <c r="J33" s="38"/>
      <c r="K33" s="15" t="str">
        <f>"125,0"</f>
        <v>125,0</v>
      </c>
      <c r="L33" s="15" t="str">
        <f>"80,7875"</f>
        <v>80,7875</v>
      </c>
      <c r="M33" s="13" t="s">
        <v>302</v>
      </c>
    </row>
    <row r="34" spans="1:13">
      <c r="A34" s="38" t="s">
        <v>73</v>
      </c>
      <c r="B34" s="13" t="s">
        <v>76</v>
      </c>
      <c r="C34" s="13" t="s">
        <v>33</v>
      </c>
      <c r="D34" s="13" t="s">
        <v>34</v>
      </c>
      <c r="E34" s="14" t="s">
        <v>307</v>
      </c>
      <c r="F34" s="13" t="s">
        <v>13</v>
      </c>
      <c r="G34" s="36" t="s">
        <v>38</v>
      </c>
      <c r="H34" s="36" t="s">
        <v>35</v>
      </c>
      <c r="I34" s="37" t="s">
        <v>39</v>
      </c>
      <c r="J34" s="38"/>
      <c r="K34" s="15" t="str">
        <f>"170,0"</f>
        <v>170,0</v>
      </c>
      <c r="L34" s="15" t="str">
        <f>"110,6870"</f>
        <v>110,6870</v>
      </c>
      <c r="M34" s="13" t="s">
        <v>302</v>
      </c>
    </row>
    <row r="35" spans="1:13">
      <c r="A35" s="41" t="s">
        <v>73</v>
      </c>
      <c r="B35" s="16" t="s">
        <v>192</v>
      </c>
      <c r="C35" s="16" t="s">
        <v>289</v>
      </c>
      <c r="D35" s="16" t="s">
        <v>128</v>
      </c>
      <c r="E35" s="17" t="s">
        <v>313</v>
      </c>
      <c r="F35" s="16" t="s">
        <v>13</v>
      </c>
      <c r="G35" s="39" t="s">
        <v>16</v>
      </c>
      <c r="H35" s="39" t="s">
        <v>129</v>
      </c>
      <c r="I35" s="39" t="s">
        <v>47</v>
      </c>
      <c r="J35" s="41"/>
      <c r="K35" s="18" t="str">
        <f>"150,0"</f>
        <v>150,0</v>
      </c>
      <c r="L35" s="18" t="str">
        <f>"144,1188"</f>
        <v>144,1188</v>
      </c>
      <c r="M35" s="16" t="s">
        <v>302</v>
      </c>
    </row>
    <row r="37" spans="1:13" ht="16">
      <c r="A37" s="89" t="s">
        <v>40</v>
      </c>
      <c r="B37" s="89"/>
      <c r="C37" s="90"/>
      <c r="D37" s="90"/>
      <c r="E37" s="90"/>
      <c r="F37" s="90"/>
      <c r="G37" s="90"/>
      <c r="H37" s="90"/>
      <c r="I37" s="90"/>
      <c r="J37" s="90"/>
    </row>
    <row r="38" spans="1:13">
      <c r="A38" s="34" t="s">
        <v>73</v>
      </c>
      <c r="B38" s="10" t="s">
        <v>193</v>
      </c>
      <c r="C38" s="10" t="s">
        <v>130</v>
      </c>
      <c r="D38" s="10" t="s">
        <v>131</v>
      </c>
      <c r="E38" s="11" t="s">
        <v>312</v>
      </c>
      <c r="F38" s="10" t="s">
        <v>13</v>
      </c>
      <c r="G38" s="33" t="s">
        <v>88</v>
      </c>
      <c r="H38" s="33" t="s">
        <v>89</v>
      </c>
      <c r="I38" s="33" t="s">
        <v>17</v>
      </c>
      <c r="J38" s="34"/>
      <c r="K38" s="12" t="str">
        <f>"100,0"</f>
        <v>100,0</v>
      </c>
      <c r="L38" s="12" t="str">
        <f>"62,3200"</f>
        <v>62,3200</v>
      </c>
      <c r="M38" s="10" t="s">
        <v>302</v>
      </c>
    </row>
    <row r="39" spans="1:13">
      <c r="A39" s="38" t="s">
        <v>73</v>
      </c>
      <c r="B39" s="13" t="s">
        <v>194</v>
      </c>
      <c r="C39" s="13" t="s">
        <v>290</v>
      </c>
      <c r="D39" s="13" t="s">
        <v>132</v>
      </c>
      <c r="E39" s="14" t="s">
        <v>311</v>
      </c>
      <c r="F39" s="13" t="s">
        <v>13</v>
      </c>
      <c r="G39" s="36" t="s">
        <v>20</v>
      </c>
      <c r="H39" s="37" t="s">
        <v>35</v>
      </c>
      <c r="I39" s="37" t="s">
        <v>35</v>
      </c>
      <c r="J39" s="38"/>
      <c r="K39" s="15" t="str">
        <f>"160,0"</f>
        <v>160,0</v>
      </c>
      <c r="L39" s="15" t="str">
        <f>"99,1520"</f>
        <v>99,1520</v>
      </c>
      <c r="M39" s="13" t="s">
        <v>302</v>
      </c>
    </row>
    <row r="40" spans="1:13">
      <c r="A40" s="38" t="s">
        <v>73</v>
      </c>
      <c r="B40" s="13" t="s">
        <v>79</v>
      </c>
      <c r="C40" s="13" t="s">
        <v>52</v>
      </c>
      <c r="D40" s="13" t="s">
        <v>53</v>
      </c>
      <c r="E40" s="14" t="s">
        <v>307</v>
      </c>
      <c r="F40" s="13" t="s">
        <v>13</v>
      </c>
      <c r="G40" s="36" t="s">
        <v>47</v>
      </c>
      <c r="H40" s="36" t="s">
        <v>20</v>
      </c>
      <c r="I40" s="36" t="s">
        <v>55</v>
      </c>
      <c r="J40" s="38"/>
      <c r="K40" s="15" t="str">
        <f>"162,5"</f>
        <v>162,5</v>
      </c>
      <c r="L40" s="15" t="str">
        <f>"100,2463"</f>
        <v>100,2463</v>
      </c>
      <c r="M40" s="13" t="s">
        <v>302</v>
      </c>
    </row>
    <row r="41" spans="1:13">
      <c r="A41" s="38" t="s">
        <v>78</v>
      </c>
      <c r="B41" s="13" t="s">
        <v>194</v>
      </c>
      <c r="C41" s="13" t="s">
        <v>133</v>
      </c>
      <c r="D41" s="13" t="s">
        <v>132</v>
      </c>
      <c r="E41" s="14" t="s">
        <v>307</v>
      </c>
      <c r="F41" s="13" t="s">
        <v>13</v>
      </c>
      <c r="G41" s="36" t="s">
        <v>20</v>
      </c>
      <c r="H41" s="37" t="s">
        <v>35</v>
      </c>
      <c r="I41" s="37" t="s">
        <v>35</v>
      </c>
      <c r="J41" s="38"/>
      <c r="K41" s="15" t="str">
        <f>"160,0"</f>
        <v>160,0</v>
      </c>
      <c r="L41" s="15" t="str">
        <f>"99,1520"</f>
        <v>99,1520</v>
      </c>
      <c r="M41" s="13" t="s">
        <v>302</v>
      </c>
    </row>
    <row r="42" spans="1:13">
      <c r="A42" s="38" t="s">
        <v>185</v>
      </c>
      <c r="B42" s="13" t="s">
        <v>195</v>
      </c>
      <c r="C42" s="13" t="s">
        <v>134</v>
      </c>
      <c r="D42" s="13" t="s">
        <v>135</v>
      </c>
      <c r="E42" s="14" t="s">
        <v>307</v>
      </c>
      <c r="F42" s="13" t="s">
        <v>13</v>
      </c>
      <c r="G42" s="36" t="s">
        <v>25</v>
      </c>
      <c r="H42" s="36" t="s">
        <v>26</v>
      </c>
      <c r="I42" s="37" t="s">
        <v>16</v>
      </c>
      <c r="J42" s="38"/>
      <c r="K42" s="15" t="str">
        <f>"135,0"</f>
        <v>135,0</v>
      </c>
      <c r="L42" s="15" t="str">
        <f>"85,1580"</f>
        <v>85,1580</v>
      </c>
      <c r="M42" s="13" t="s">
        <v>302</v>
      </c>
    </row>
    <row r="43" spans="1:13">
      <c r="A43" s="38" t="s">
        <v>196</v>
      </c>
      <c r="B43" s="13" t="s">
        <v>197</v>
      </c>
      <c r="C43" s="13" t="s">
        <v>136</v>
      </c>
      <c r="D43" s="13" t="s">
        <v>137</v>
      </c>
      <c r="E43" s="14" t="s">
        <v>307</v>
      </c>
      <c r="F43" s="13" t="s">
        <v>13</v>
      </c>
      <c r="G43" s="36" t="s">
        <v>17</v>
      </c>
      <c r="H43" s="36" t="s">
        <v>19</v>
      </c>
      <c r="I43" s="36" t="s">
        <v>138</v>
      </c>
      <c r="J43" s="38"/>
      <c r="K43" s="15" t="str">
        <f>"117,5"</f>
        <v>117,5</v>
      </c>
      <c r="L43" s="15" t="str">
        <f>"72,1333"</f>
        <v>72,1333</v>
      </c>
      <c r="M43" s="13" t="s">
        <v>302</v>
      </c>
    </row>
    <row r="44" spans="1:13">
      <c r="A44" s="38" t="s">
        <v>73</v>
      </c>
      <c r="B44" s="13" t="s">
        <v>79</v>
      </c>
      <c r="C44" s="13" t="s">
        <v>279</v>
      </c>
      <c r="D44" s="13" t="s">
        <v>53</v>
      </c>
      <c r="E44" s="14" t="s">
        <v>308</v>
      </c>
      <c r="F44" s="13" t="s">
        <v>13</v>
      </c>
      <c r="G44" s="36" t="s">
        <v>47</v>
      </c>
      <c r="H44" s="36" t="s">
        <v>20</v>
      </c>
      <c r="I44" s="36" t="s">
        <v>55</v>
      </c>
      <c r="J44" s="38"/>
      <c r="K44" s="15" t="str">
        <f>"162,5"</f>
        <v>162,5</v>
      </c>
      <c r="L44" s="15" t="str">
        <f>"104,6571"</f>
        <v>104,6571</v>
      </c>
      <c r="M44" s="13" t="s">
        <v>302</v>
      </c>
    </row>
    <row r="45" spans="1:13">
      <c r="A45" s="38" t="s">
        <v>73</v>
      </c>
      <c r="B45" s="13" t="s">
        <v>198</v>
      </c>
      <c r="C45" s="13" t="s">
        <v>291</v>
      </c>
      <c r="D45" s="13" t="s">
        <v>139</v>
      </c>
      <c r="E45" s="14" t="s">
        <v>310</v>
      </c>
      <c r="F45" s="13" t="s">
        <v>13</v>
      </c>
      <c r="G45" s="36" t="s">
        <v>16</v>
      </c>
      <c r="H45" s="36" t="s">
        <v>46</v>
      </c>
      <c r="I45" s="37" t="s">
        <v>47</v>
      </c>
      <c r="J45" s="38"/>
      <c r="K45" s="15" t="str">
        <f>"145,0"</f>
        <v>145,0</v>
      </c>
      <c r="L45" s="15" t="str">
        <f>"99,2117"</f>
        <v>99,2117</v>
      </c>
      <c r="M45" s="13" t="s">
        <v>302</v>
      </c>
    </row>
    <row r="46" spans="1:13">
      <c r="A46" s="41" t="s">
        <v>78</v>
      </c>
      <c r="B46" s="16" t="s">
        <v>199</v>
      </c>
      <c r="C46" s="16" t="s">
        <v>292</v>
      </c>
      <c r="D46" s="16" t="s">
        <v>140</v>
      </c>
      <c r="E46" s="17" t="s">
        <v>310</v>
      </c>
      <c r="F46" s="16" t="s">
        <v>13</v>
      </c>
      <c r="G46" s="39" t="s">
        <v>29</v>
      </c>
      <c r="H46" s="39" t="s">
        <v>126</v>
      </c>
      <c r="I46" s="40" t="s">
        <v>141</v>
      </c>
      <c r="J46" s="41"/>
      <c r="K46" s="18" t="str">
        <f>"125,0"</f>
        <v>125,0</v>
      </c>
      <c r="L46" s="18" t="str">
        <f>"81,1695"</f>
        <v>81,1695</v>
      </c>
      <c r="M46" s="16" t="s">
        <v>302</v>
      </c>
    </row>
    <row r="48" spans="1:13" ht="16">
      <c r="A48" s="89" t="s">
        <v>58</v>
      </c>
      <c r="B48" s="89"/>
      <c r="C48" s="90"/>
      <c r="D48" s="90"/>
      <c r="E48" s="90"/>
      <c r="F48" s="90"/>
      <c r="G48" s="90"/>
      <c r="H48" s="90"/>
      <c r="I48" s="90"/>
      <c r="J48" s="90"/>
    </row>
    <row r="49" spans="1:13">
      <c r="A49" s="34" t="s">
        <v>73</v>
      </c>
      <c r="B49" s="10" t="s">
        <v>200</v>
      </c>
      <c r="C49" s="10" t="s">
        <v>143</v>
      </c>
      <c r="D49" s="10" t="s">
        <v>144</v>
      </c>
      <c r="E49" s="11" t="s">
        <v>307</v>
      </c>
      <c r="F49" s="10" t="s">
        <v>13</v>
      </c>
      <c r="G49" s="33" t="s">
        <v>36</v>
      </c>
      <c r="H49" s="33" t="s">
        <v>145</v>
      </c>
      <c r="I49" s="33" t="s">
        <v>54</v>
      </c>
      <c r="J49" s="34"/>
      <c r="K49" s="12" t="str">
        <f>"195,0"</f>
        <v>195,0</v>
      </c>
      <c r="L49" s="12" t="str">
        <f>"116,1810"</f>
        <v>116,1810</v>
      </c>
      <c r="M49" s="10" t="s">
        <v>302</v>
      </c>
    </row>
    <row r="50" spans="1:13">
      <c r="A50" s="38" t="s">
        <v>78</v>
      </c>
      <c r="B50" s="13" t="s">
        <v>201</v>
      </c>
      <c r="C50" s="13" t="s">
        <v>147</v>
      </c>
      <c r="D50" s="13" t="s">
        <v>148</v>
      </c>
      <c r="E50" s="14" t="s">
        <v>307</v>
      </c>
      <c r="F50" s="13" t="s">
        <v>13</v>
      </c>
      <c r="G50" s="36" t="s">
        <v>149</v>
      </c>
      <c r="H50" s="36" t="s">
        <v>37</v>
      </c>
      <c r="I50" s="36" t="s">
        <v>150</v>
      </c>
      <c r="J50" s="38"/>
      <c r="K50" s="15" t="str">
        <f>"192,5"</f>
        <v>192,5</v>
      </c>
      <c r="L50" s="15" t="str">
        <f>"115,5385"</f>
        <v>115,5385</v>
      </c>
      <c r="M50" s="13" t="s">
        <v>302</v>
      </c>
    </row>
    <row r="51" spans="1:13">
      <c r="A51" s="38" t="s">
        <v>185</v>
      </c>
      <c r="B51" s="13" t="s">
        <v>202</v>
      </c>
      <c r="C51" s="13" t="s">
        <v>152</v>
      </c>
      <c r="D51" s="13" t="s">
        <v>153</v>
      </c>
      <c r="E51" s="14" t="s">
        <v>307</v>
      </c>
      <c r="F51" s="13" t="s">
        <v>13</v>
      </c>
      <c r="G51" s="36" t="s">
        <v>36</v>
      </c>
      <c r="H51" s="36" t="s">
        <v>37</v>
      </c>
      <c r="I51" s="37" t="s">
        <v>154</v>
      </c>
      <c r="J51" s="38"/>
      <c r="K51" s="15" t="str">
        <f>"185,0"</f>
        <v>185,0</v>
      </c>
      <c r="L51" s="15" t="str">
        <f>"110,3340"</f>
        <v>110,3340</v>
      </c>
      <c r="M51" s="13" t="s">
        <v>302</v>
      </c>
    </row>
    <row r="52" spans="1:13">
      <c r="A52" s="38" t="s">
        <v>196</v>
      </c>
      <c r="B52" s="13" t="s">
        <v>203</v>
      </c>
      <c r="C52" s="13" t="s">
        <v>159</v>
      </c>
      <c r="D52" s="13" t="s">
        <v>160</v>
      </c>
      <c r="E52" s="14" t="s">
        <v>307</v>
      </c>
      <c r="F52" s="13" t="s">
        <v>13</v>
      </c>
      <c r="G52" s="36" t="s">
        <v>47</v>
      </c>
      <c r="H52" s="36" t="s">
        <v>30</v>
      </c>
      <c r="I52" s="36" t="s">
        <v>55</v>
      </c>
      <c r="J52" s="38"/>
      <c r="K52" s="15" t="str">
        <f>"162,5"</f>
        <v>162,5</v>
      </c>
      <c r="L52" s="15" t="str">
        <f>"95,7612"</f>
        <v>95,7612</v>
      </c>
      <c r="M52" s="13" t="s">
        <v>302</v>
      </c>
    </row>
    <row r="53" spans="1:13">
      <c r="A53" s="41" t="s">
        <v>73</v>
      </c>
      <c r="B53" s="16" t="s">
        <v>200</v>
      </c>
      <c r="C53" s="16" t="s">
        <v>293</v>
      </c>
      <c r="D53" s="16" t="s">
        <v>144</v>
      </c>
      <c r="E53" s="17" t="s">
        <v>308</v>
      </c>
      <c r="F53" s="16" t="s">
        <v>13</v>
      </c>
      <c r="G53" s="39" t="s">
        <v>36</v>
      </c>
      <c r="H53" s="39" t="s">
        <v>145</v>
      </c>
      <c r="I53" s="39" t="s">
        <v>54</v>
      </c>
      <c r="J53" s="41"/>
      <c r="K53" s="18" t="str">
        <f>"195,0"</f>
        <v>195,0</v>
      </c>
      <c r="L53" s="18" t="str">
        <f>"116,1810"</f>
        <v>116,1810</v>
      </c>
      <c r="M53" s="16" t="s">
        <v>302</v>
      </c>
    </row>
    <row r="55" spans="1:13" ht="16">
      <c r="A55" s="89" t="s">
        <v>161</v>
      </c>
      <c r="B55" s="89"/>
      <c r="C55" s="90"/>
      <c r="D55" s="90"/>
      <c r="E55" s="90"/>
      <c r="F55" s="90"/>
      <c r="G55" s="90"/>
      <c r="H55" s="90"/>
      <c r="I55" s="90"/>
      <c r="J55" s="90"/>
    </row>
    <row r="56" spans="1:13">
      <c r="A56" s="31" t="s">
        <v>73</v>
      </c>
      <c r="B56" s="7" t="s">
        <v>204</v>
      </c>
      <c r="C56" s="7" t="s">
        <v>163</v>
      </c>
      <c r="D56" s="7" t="s">
        <v>164</v>
      </c>
      <c r="E56" s="8" t="s">
        <v>307</v>
      </c>
      <c r="F56" s="7" t="s">
        <v>13</v>
      </c>
      <c r="G56" s="30" t="s">
        <v>30</v>
      </c>
      <c r="H56" s="30" t="s">
        <v>35</v>
      </c>
      <c r="I56" s="32" t="s">
        <v>39</v>
      </c>
      <c r="J56" s="31"/>
      <c r="K56" s="9" t="str">
        <f>"170,0"</f>
        <v>170,0</v>
      </c>
      <c r="L56" s="9" t="str">
        <f>"95,2510"</f>
        <v>95,2510</v>
      </c>
      <c r="M56" s="7" t="s">
        <v>302</v>
      </c>
    </row>
    <row r="58" spans="1:13" ht="16">
      <c r="A58" s="89" t="s">
        <v>165</v>
      </c>
      <c r="B58" s="89"/>
      <c r="C58" s="90"/>
      <c r="D58" s="90"/>
      <c r="E58" s="90"/>
      <c r="F58" s="90"/>
      <c r="G58" s="90"/>
      <c r="H58" s="90"/>
      <c r="I58" s="90"/>
      <c r="J58" s="90"/>
    </row>
    <row r="59" spans="1:13">
      <c r="A59" s="31" t="s">
        <v>73</v>
      </c>
      <c r="B59" s="7" t="s">
        <v>205</v>
      </c>
      <c r="C59" s="7" t="s">
        <v>166</v>
      </c>
      <c r="D59" s="7" t="s">
        <v>167</v>
      </c>
      <c r="E59" s="8" t="s">
        <v>307</v>
      </c>
      <c r="F59" s="7" t="s">
        <v>13</v>
      </c>
      <c r="G59" s="30" t="s">
        <v>29</v>
      </c>
      <c r="H59" s="30" t="s">
        <v>25</v>
      </c>
      <c r="I59" s="32" t="s">
        <v>16</v>
      </c>
      <c r="J59" s="31"/>
      <c r="K59" s="9" t="str">
        <f>"130,0"</f>
        <v>130,0</v>
      </c>
      <c r="L59" s="9" t="str">
        <f>"71,0970"</f>
        <v>71,0970</v>
      </c>
      <c r="M59" s="7" t="s">
        <v>302</v>
      </c>
    </row>
    <row r="61" spans="1:13" ht="16">
      <c r="F61" s="20"/>
      <c r="G61" s="5"/>
      <c r="K61" s="28"/>
      <c r="M61" s="6"/>
    </row>
    <row r="62" spans="1:13">
      <c r="G62" s="5"/>
      <c r="K62" s="28"/>
      <c r="M62" s="6"/>
    </row>
    <row r="63" spans="1:13" ht="18">
      <c r="B63" s="21" t="s">
        <v>63</v>
      </c>
      <c r="C63" s="21"/>
      <c r="G63" s="3"/>
      <c r="K63" s="28"/>
      <c r="M63" s="6"/>
    </row>
    <row r="64" spans="1:13" ht="16">
      <c r="B64" s="22" t="s">
        <v>64</v>
      </c>
      <c r="C64" s="22"/>
      <c r="G64" s="3"/>
      <c r="K64" s="28"/>
      <c r="M64" s="6"/>
    </row>
    <row r="65" spans="2:13" ht="14">
      <c r="B65" s="23"/>
      <c r="C65" s="24" t="s">
        <v>171</v>
      </c>
      <c r="G65" s="3"/>
      <c r="K65" s="28"/>
      <c r="M65" s="6"/>
    </row>
    <row r="66" spans="2:13" ht="14">
      <c r="B66" s="25" t="s">
        <v>66</v>
      </c>
      <c r="C66" s="25" t="s">
        <v>67</v>
      </c>
      <c r="D66" s="25" t="s">
        <v>296</v>
      </c>
      <c r="E66" s="26" t="s">
        <v>169</v>
      </c>
      <c r="F66" s="25" t="s">
        <v>69</v>
      </c>
      <c r="G66" s="3"/>
      <c r="K66" s="28"/>
      <c r="M66" s="6"/>
    </row>
    <row r="67" spans="2:13">
      <c r="B67" s="5" t="s">
        <v>100</v>
      </c>
      <c r="C67" s="5" t="s">
        <v>172</v>
      </c>
      <c r="D67" s="28" t="s">
        <v>173</v>
      </c>
      <c r="E67" s="29">
        <v>105</v>
      </c>
      <c r="F67" s="27">
        <v>75.379497706890106</v>
      </c>
      <c r="G67" s="3"/>
      <c r="K67" s="28"/>
      <c r="M67" s="6"/>
    </row>
    <row r="68" spans="2:13">
      <c r="B68" s="5" t="s">
        <v>122</v>
      </c>
      <c r="C68" s="5" t="s">
        <v>172</v>
      </c>
      <c r="D68" s="28" t="s">
        <v>71</v>
      </c>
      <c r="E68" s="29">
        <v>110</v>
      </c>
      <c r="F68" s="27">
        <v>71.808002591133103</v>
      </c>
      <c r="G68" s="3"/>
      <c r="K68" s="28"/>
      <c r="M68" s="6"/>
    </row>
    <row r="69" spans="2:13">
      <c r="B69" s="5" t="s">
        <v>106</v>
      </c>
      <c r="C69" s="5" t="s">
        <v>172</v>
      </c>
      <c r="D69" s="28" t="s">
        <v>170</v>
      </c>
      <c r="E69" s="29">
        <v>100</v>
      </c>
      <c r="F69" s="27">
        <v>68.379998207092299</v>
      </c>
      <c r="G69" s="3"/>
      <c r="K69" s="28"/>
      <c r="M69" s="6"/>
    </row>
    <row r="70" spans="2:13">
      <c r="G70" s="3"/>
      <c r="K70" s="28"/>
      <c r="M70" s="6"/>
    </row>
    <row r="71" spans="2:13" ht="14">
      <c r="B71" s="23"/>
      <c r="C71" s="24" t="s">
        <v>65</v>
      </c>
      <c r="G71" s="3"/>
      <c r="K71" s="28"/>
      <c r="M71" s="6"/>
    </row>
    <row r="72" spans="2:13" ht="14">
      <c r="B72" s="25" t="s">
        <v>66</v>
      </c>
      <c r="C72" s="25" t="s">
        <v>67</v>
      </c>
      <c r="D72" s="25" t="s">
        <v>296</v>
      </c>
      <c r="E72" s="26" t="s">
        <v>169</v>
      </c>
      <c r="F72" s="25" t="s">
        <v>69</v>
      </c>
      <c r="G72" s="3"/>
      <c r="K72" s="28"/>
      <c r="M72" s="6"/>
    </row>
    <row r="73" spans="2:13">
      <c r="B73" s="5" t="s">
        <v>142</v>
      </c>
      <c r="C73" s="5" t="s">
        <v>65</v>
      </c>
      <c r="D73" s="28" t="s">
        <v>174</v>
      </c>
      <c r="E73" s="29">
        <v>195</v>
      </c>
      <c r="F73" s="27">
        <v>116.180996596813</v>
      </c>
      <c r="G73" s="3"/>
      <c r="K73" s="28"/>
      <c r="M73" s="6"/>
    </row>
    <row r="74" spans="2:13">
      <c r="B74" s="5" t="s">
        <v>146</v>
      </c>
      <c r="C74" s="5" t="s">
        <v>65</v>
      </c>
      <c r="D74" s="28" t="s">
        <v>174</v>
      </c>
      <c r="E74" s="29">
        <v>192.5</v>
      </c>
      <c r="F74" s="27">
        <v>115.538499504328</v>
      </c>
      <c r="G74" s="3"/>
      <c r="K74" s="28"/>
      <c r="M74" s="6"/>
    </row>
    <row r="75" spans="2:13">
      <c r="B75" s="5" t="s">
        <v>32</v>
      </c>
      <c r="C75" s="5" t="s">
        <v>65</v>
      </c>
      <c r="D75" s="28" t="s">
        <v>71</v>
      </c>
      <c r="E75" s="29">
        <v>170</v>
      </c>
      <c r="F75" s="27">
        <v>110.68699657917</v>
      </c>
      <c r="G75" s="3"/>
      <c r="K75" s="28"/>
      <c r="M75" s="6"/>
    </row>
    <row r="76" spans="2:13">
      <c r="G76" s="3"/>
      <c r="K76" s="28"/>
      <c r="M76" s="6"/>
    </row>
    <row r="77" spans="2:13" ht="14">
      <c r="B77" s="23"/>
      <c r="C77" s="24" t="s">
        <v>72</v>
      </c>
      <c r="G77" s="3"/>
      <c r="K77" s="28"/>
      <c r="M77" s="6"/>
    </row>
    <row r="78" spans="2:13" ht="14">
      <c r="B78" s="25" t="s">
        <v>66</v>
      </c>
      <c r="C78" s="25" t="s">
        <v>67</v>
      </c>
      <c r="D78" s="25" t="s">
        <v>296</v>
      </c>
      <c r="E78" s="26" t="s">
        <v>169</v>
      </c>
      <c r="F78" s="25" t="s">
        <v>69</v>
      </c>
      <c r="G78" s="3"/>
      <c r="K78" s="28"/>
      <c r="M78" s="6"/>
    </row>
    <row r="79" spans="2:13">
      <c r="B79" s="5" t="s">
        <v>127</v>
      </c>
      <c r="C79" s="5" t="s">
        <v>294</v>
      </c>
      <c r="D79" s="28" t="s">
        <v>71</v>
      </c>
      <c r="E79" s="29">
        <v>150</v>
      </c>
      <c r="F79" s="27">
        <v>144.11879503726999</v>
      </c>
      <c r="G79" s="3"/>
      <c r="K79" s="28"/>
      <c r="M79" s="6"/>
    </row>
    <row r="80" spans="2:13">
      <c r="B80" s="5" t="s">
        <v>105</v>
      </c>
      <c r="C80" s="5" t="s">
        <v>294</v>
      </c>
      <c r="D80" s="28" t="s">
        <v>173</v>
      </c>
      <c r="E80" s="29">
        <v>120</v>
      </c>
      <c r="F80" s="27">
        <v>118.88423638343799</v>
      </c>
      <c r="G80" s="3"/>
      <c r="K80" s="28"/>
      <c r="M80" s="6"/>
    </row>
    <row r="81" spans="2:13">
      <c r="B81" s="5" t="s">
        <v>142</v>
      </c>
      <c r="C81" s="5" t="s">
        <v>281</v>
      </c>
      <c r="D81" s="28" t="s">
        <v>174</v>
      </c>
      <c r="E81" s="29">
        <v>195</v>
      </c>
      <c r="F81" s="27">
        <v>116.180996596813</v>
      </c>
      <c r="G81" s="3"/>
      <c r="K81" s="28"/>
      <c r="M81" s="6"/>
    </row>
    <row r="82" spans="2:13">
      <c r="E82" s="5"/>
      <c r="F82" s="19"/>
      <c r="G82" s="5"/>
      <c r="K82" s="28"/>
      <c r="M82" s="6"/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7:J37"/>
    <mergeCell ref="A48:J48"/>
    <mergeCell ref="A55:J55"/>
    <mergeCell ref="A58:J58"/>
    <mergeCell ref="B3:B4"/>
    <mergeCell ref="A8:J8"/>
    <mergeCell ref="A12:J12"/>
    <mergeCell ref="A15:J15"/>
    <mergeCell ref="A18:J18"/>
    <mergeCell ref="A23:J23"/>
    <mergeCell ref="A31:J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44EC8-5931-4365-9914-E76F383EC2A6}">
  <dimension ref="A1:M48"/>
  <sheetViews>
    <sheetView workbookViewId="0">
      <selection activeCell="E32" sqref="E32"/>
    </sheetView>
  </sheetViews>
  <sheetFormatPr baseColWidth="10" defaultColWidth="9.1640625" defaultRowHeight="13"/>
  <cols>
    <col min="1" max="1" width="7.33203125" style="5" bestFit="1" customWidth="1"/>
    <col min="2" max="2" width="23" style="5" customWidth="1"/>
    <col min="3" max="3" width="28.6640625" style="5" bestFit="1" customWidth="1"/>
    <col min="4" max="4" width="21.5" style="5" bestFit="1" customWidth="1"/>
    <col min="5" max="5" width="10.5" style="19" bestFit="1" customWidth="1"/>
    <col min="6" max="6" width="32.1640625" style="5" customWidth="1"/>
    <col min="7" max="9" width="5.5" style="28" customWidth="1"/>
    <col min="10" max="10" width="4.83203125" style="28" customWidth="1"/>
    <col min="11" max="11" width="10.5" style="6" bestFit="1" customWidth="1"/>
    <col min="12" max="12" width="8.664062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93" t="s">
        <v>274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s="2" customFormat="1" ht="62" customHeight="1" thickBot="1">
      <c r="A2" s="97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1" customFormat="1" ht="12.75" customHeight="1">
      <c r="A3" s="102" t="s">
        <v>304</v>
      </c>
      <c r="B3" s="108" t="s">
        <v>0</v>
      </c>
      <c r="C3" s="104" t="s">
        <v>305</v>
      </c>
      <c r="D3" s="104" t="s">
        <v>6</v>
      </c>
      <c r="E3" s="91" t="s">
        <v>306</v>
      </c>
      <c r="F3" s="101" t="s">
        <v>5</v>
      </c>
      <c r="G3" s="101" t="s">
        <v>9</v>
      </c>
      <c r="H3" s="101"/>
      <c r="I3" s="101"/>
      <c r="J3" s="101"/>
      <c r="K3" s="91" t="s">
        <v>175</v>
      </c>
      <c r="L3" s="91" t="s">
        <v>3</v>
      </c>
      <c r="M3" s="106" t="s">
        <v>2</v>
      </c>
    </row>
    <row r="4" spans="1:13" s="1" customFormat="1" ht="21" customHeight="1" thickBot="1">
      <c r="A4" s="103"/>
      <c r="B4" s="109"/>
      <c r="C4" s="105"/>
      <c r="D4" s="105"/>
      <c r="E4" s="92"/>
      <c r="F4" s="105"/>
      <c r="G4" s="4">
        <v>1</v>
      </c>
      <c r="H4" s="4">
        <v>2</v>
      </c>
      <c r="I4" s="4">
        <v>3</v>
      </c>
      <c r="J4" s="4" t="s">
        <v>4</v>
      </c>
      <c r="K4" s="92"/>
      <c r="L4" s="92"/>
      <c r="M4" s="107"/>
    </row>
    <row r="5" spans="1:13" ht="16">
      <c r="A5" s="87" t="s">
        <v>206</v>
      </c>
      <c r="B5" s="87"/>
      <c r="C5" s="88"/>
      <c r="D5" s="88"/>
      <c r="E5" s="88"/>
      <c r="F5" s="88"/>
      <c r="G5" s="88"/>
      <c r="H5" s="88"/>
      <c r="I5" s="88"/>
      <c r="J5" s="88"/>
    </row>
    <row r="6" spans="1:13">
      <c r="A6" s="34" t="s">
        <v>73</v>
      </c>
      <c r="B6" s="10" t="s">
        <v>236</v>
      </c>
      <c r="C6" s="10" t="s">
        <v>208</v>
      </c>
      <c r="D6" s="10" t="s">
        <v>209</v>
      </c>
      <c r="E6" s="11" t="s">
        <v>307</v>
      </c>
      <c r="F6" s="10" t="s">
        <v>13</v>
      </c>
      <c r="G6" s="33" t="s">
        <v>119</v>
      </c>
      <c r="H6" s="33" t="s">
        <v>210</v>
      </c>
      <c r="I6" s="33" t="s">
        <v>18</v>
      </c>
      <c r="J6" s="34"/>
      <c r="K6" s="12" t="str">
        <f>"105,0"</f>
        <v>105,0</v>
      </c>
      <c r="L6" s="12" t="str">
        <f>"140,7840"</f>
        <v>140,7840</v>
      </c>
      <c r="M6" s="10" t="s">
        <v>303</v>
      </c>
    </row>
    <row r="7" spans="1:13">
      <c r="A7" s="41" t="s">
        <v>78</v>
      </c>
      <c r="B7" s="16" t="s">
        <v>237</v>
      </c>
      <c r="C7" s="16" t="s">
        <v>211</v>
      </c>
      <c r="D7" s="16" t="s">
        <v>212</v>
      </c>
      <c r="E7" s="17" t="s">
        <v>307</v>
      </c>
      <c r="F7" s="16" t="s">
        <v>13</v>
      </c>
      <c r="G7" s="39" t="s">
        <v>213</v>
      </c>
      <c r="H7" s="39" t="s">
        <v>214</v>
      </c>
      <c r="I7" s="39" t="s">
        <v>215</v>
      </c>
      <c r="J7" s="41"/>
      <c r="K7" s="18" t="str">
        <f>"75,0"</f>
        <v>75,0</v>
      </c>
      <c r="L7" s="18" t="str">
        <f>"102,4275"</f>
        <v>102,4275</v>
      </c>
      <c r="M7" s="16" t="s">
        <v>302</v>
      </c>
    </row>
    <row r="9" spans="1:13" ht="16">
      <c r="A9" s="89" t="s">
        <v>94</v>
      </c>
      <c r="B9" s="89"/>
      <c r="C9" s="90"/>
      <c r="D9" s="90"/>
      <c r="E9" s="90"/>
      <c r="F9" s="90"/>
      <c r="G9" s="90"/>
      <c r="H9" s="90"/>
      <c r="I9" s="90"/>
      <c r="J9" s="90"/>
    </row>
    <row r="10" spans="1:13">
      <c r="A10" s="34" t="s">
        <v>73</v>
      </c>
      <c r="B10" s="10" t="s">
        <v>238</v>
      </c>
      <c r="C10" s="10" t="s">
        <v>217</v>
      </c>
      <c r="D10" s="10" t="s">
        <v>218</v>
      </c>
      <c r="E10" s="11" t="s">
        <v>307</v>
      </c>
      <c r="F10" s="10" t="s">
        <v>13</v>
      </c>
      <c r="G10" s="33" t="s">
        <v>17</v>
      </c>
      <c r="H10" s="33" t="s">
        <v>210</v>
      </c>
      <c r="I10" s="33" t="s">
        <v>18</v>
      </c>
      <c r="J10" s="34"/>
      <c r="K10" s="12" t="str">
        <f>"105,0"</f>
        <v>105,0</v>
      </c>
      <c r="L10" s="12" t="str">
        <f>"118,9125"</f>
        <v>118,9125</v>
      </c>
      <c r="M10" s="10" t="s">
        <v>302</v>
      </c>
    </row>
    <row r="11" spans="1:13">
      <c r="A11" s="41" t="s">
        <v>78</v>
      </c>
      <c r="B11" s="16" t="s">
        <v>239</v>
      </c>
      <c r="C11" s="16" t="s">
        <v>219</v>
      </c>
      <c r="D11" s="16" t="s">
        <v>220</v>
      </c>
      <c r="E11" s="17" t="s">
        <v>307</v>
      </c>
      <c r="F11" s="16" t="s">
        <v>13</v>
      </c>
      <c r="G11" s="39" t="s">
        <v>221</v>
      </c>
      <c r="H11" s="39" t="s">
        <v>222</v>
      </c>
      <c r="I11" s="39" t="s">
        <v>121</v>
      </c>
      <c r="J11" s="41"/>
      <c r="K11" s="18" t="str">
        <f>"82,5"</f>
        <v>82,5</v>
      </c>
      <c r="L11" s="18" t="str">
        <f>"92,9445"</f>
        <v>92,9445</v>
      </c>
      <c r="M11" s="16" t="s">
        <v>302</v>
      </c>
    </row>
    <row r="13" spans="1:13" ht="16">
      <c r="A13" s="89" t="s">
        <v>85</v>
      </c>
      <c r="B13" s="89"/>
      <c r="C13" s="90"/>
      <c r="D13" s="90"/>
      <c r="E13" s="90"/>
      <c r="F13" s="90"/>
      <c r="G13" s="90"/>
      <c r="H13" s="90"/>
      <c r="I13" s="90"/>
      <c r="J13" s="90"/>
    </row>
    <row r="14" spans="1:13">
      <c r="A14" s="34" t="s">
        <v>73</v>
      </c>
      <c r="B14" s="10" t="s">
        <v>240</v>
      </c>
      <c r="C14" s="10" t="s">
        <v>223</v>
      </c>
      <c r="D14" s="10" t="s">
        <v>224</v>
      </c>
      <c r="E14" s="11" t="s">
        <v>307</v>
      </c>
      <c r="F14" s="10" t="s">
        <v>13</v>
      </c>
      <c r="G14" s="33" t="s">
        <v>222</v>
      </c>
      <c r="H14" s="33" t="s">
        <v>88</v>
      </c>
      <c r="I14" s="33" t="s">
        <v>89</v>
      </c>
      <c r="J14" s="34"/>
      <c r="K14" s="12" t="str">
        <f>"95,0"</f>
        <v>95,0</v>
      </c>
      <c r="L14" s="12" t="str">
        <f>"103,3980"</f>
        <v>103,3980</v>
      </c>
      <c r="M14" s="10" t="s">
        <v>302</v>
      </c>
    </row>
    <row r="15" spans="1:13">
      <c r="A15" s="41" t="s">
        <v>73</v>
      </c>
      <c r="B15" s="16" t="s">
        <v>241</v>
      </c>
      <c r="C15" s="16" t="s">
        <v>280</v>
      </c>
      <c r="D15" s="16" t="s">
        <v>225</v>
      </c>
      <c r="E15" s="17" t="s">
        <v>310</v>
      </c>
      <c r="F15" s="16" t="s">
        <v>13</v>
      </c>
      <c r="G15" s="39" t="s">
        <v>222</v>
      </c>
      <c r="H15" s="39" t="s">
        <v>88</v>
      </c>
      <c r="I15" s="39" t="s">
        <v>89</v>
      </c>
      <c r="J15" s="41"/>
      <c r="K15" s="18" t="str">
        <f>"95,0"</f>
        <v>95,0</v>
      </c>
      <c r="L15" s="18" t="str">
        <f>"108,4930"</f>
        <v>108,4930</v>
      </c>
      <c r="M15" s="16" t="s">
        <v>302</v>
      </c>
    </row>
    <row r="17" spans="1:13" ht="16">
      <c r="A17" s="89" t="s">
        <v>31</v>
      </c>
      <c r="B17" s="89"/>
      <c r="C17" s="90"/>
      <c r="D17" s="90"/>
      <c r="E17" s="90"/>
      <c r="F17" s="90"/>
      <c r="G17" s="90"/>
      <c r="H17" s="90"/>
      <c r="I17" s="90"/>
      <c r="J17" s="90"/>
    </row>
    <row r="18" spans="1:13">
      <c r="A18" s="31" t="s">
        <v>73</v>
      </c>
      <c r="B18" s="7" t="s">
        <v>242</v>
      </c>
      <c r="C18" s="7" t="s">
        <v>227</v>
      </c>
      <c r="D18" s="7" t="s">
        <v>228</v>
      </c>
      <c r="E18" s="8" t="s">
        <v>307</v>
      </c>
      <c r="F18" s="7" t="s">
        <v>13</v>
      </c>
      <c r="G18" s="30" t="s">
        <v>28</v>
      </c>
      <c r="H18" s="30" t="s">
        <v>29</v>
      </c>
      <c r="I18" s="30" t="s">
        <v>126</v>
      </c>
      <c r="J18" s="31"/>
      <c r="K18" s="9" t="str">
        <f>"125,0"</f>
        <v>125,0</v>
      </c>
      <c r="L18" s="9" t="str">
        <f>"110,8250"</f>
        <v>110,8250</v>
      </c>
      <c r="M18" s="7" t="s">
        <v>302</v>
      </c>
    </row>
    <row r="20" spans="1:13" ht="16">
      <c r="A20" s="89" t="s">
        <v>94</v>
      </c>
      <c r="B20" s="89"/>
      <c r="C20" s="90"/>
      <c r="D20" s="90"/>
      <c r="E20" s="90"/>
      <c r="F20" s="90"/>
      <c r="G20" s="90"/>
      <c r="H20" s="90"/>
      <c r="I20" s="90"/>
      <c r="J20" s="90"/>
    </row>
    <row r="21" spans="1:13">
      <c r="A21" s="31" t="s">
        <v>73</v>
      </c>
      <c r="B21" s="7" t="s">
        <v>243</v>
      </c>
      <c r="C21" s="7" t="s">
        <v>230</v>
      </c>
      <c r="D21" s="7" t="s">
        <v>231</v>
      </c>
      <c r="E21" s="8" t="s">
        <v>307</v>
      </c>
      <c r="F21" s="7" t="s">
        <v>13</v>
      </c>
      <c r="G21" s="30" t="s">
        <v>46</v>
      </c>
      <c r="H21" s="30" t="s">
        <v>20</v>
      </c>
      <c r="I21" s="32" t="s">
        <v>232</v>
      </c>
      <c r="J21" s="31"/>
      <c r="K21" s="9" t="str">
        <f>"160,0"</f>
        <v>160,0</v>
      </c>
      <c r="L21" s="9" t="str">
        <f>"137,0880"</f>
        <v>137,0880</v>
      </c>
      <c r="M21" s="7" t="s">
        <v>302</v>
      </c>
    </row>
    <row r="23" spans="1:13" ht="16">
      <c r="A23" s="89" t="s">
        <v>31</v>
      </c>
      <c r="B23" s="89"/>
      <c r="C23" s="90"/>
      <c r="D23" s="90"/>
      <c r="E23" s="90"/>
      <c r="F23" s="90"/>
      <c r="G23" s="90"/>
      <c r="H23" s="90"/>
      <c r="I23" s="90"/>
      <c r="J23" s="90"/>
    </row>
    <row r="24" spans="1:13">
      <c r="A24" s="31" t="s">
        <v>73</v>
      </c>
      <c r="B24" s="7" t="s">
        <v>244</v>
      </c>
      <c r="C24" s="7" t="s">
        <v>278</v>
      </c>
      <c r="D24" s="7" t="s">
        <v>233</v>
      </c>
      <c r="E24" s="8" t="s">
        <v>308</v>
      </c>
      <c r="F24" s="7" t="s">
        <v>13</v>
      </c>
      <c r="G24" s="30" t="s">
        <v>149</v>
      </c>
      <c r="H24" s="30" t="s">
        <v>37</v>
      </c>
      <c r="I24" s="30" t="s">
        <v>54</v>
      </c>
      <c r="J24" s="31"/>
      <c r="K24" s="9" t="str">
        <f>"195,0"</f>
        <v>195,0</v>
      </c>
      <c r="L24" s="9" t="str">
        <f>"130,8612"</f>
        <v>130,8612</v>
      </c>
      <c r="M24" s="7" t="s">
        <v>302</v>
      </c>
    </row>
    <row r="26" spans="1:13" ht="16">
      <c r="A26" s="89" t="s">
        <v>40</v>
      </c>
      <c r="B26" s="89"/>
      <c r="C26" s="90"/>
      <c r="D26" s="90"/>
      <c r="E26" s="90"/>
      <c r="F26" s="90"/>
      <c r="G26" s="90"/>
      <c r="H26" s="90"/>
      <c r="I26" s="90"/>
      <c r="J26" s="90"/>
    </row>
    <row r="27" spans="1:13">
      <c r="A27" s="31" t="s">
        <v>73</v>
      </c>
      <c r="B27" s="7" t="s">
        <v>195</v>
      </c>
      <c r="C27" s="7" t="s">
        <v>134</v>
      </c>
      <c r="D27" s="7" t="s">
        <v>135</v>
      </c>
      <c r="E27" s="8" t="s">
        <v>307</v>
      </c>
      <c r="F27" s="7" t="s">
        <v>13</v>
      </c>
      <c r="G27" s="32" t="s">
        <v>47</v>
      </c>
      <c r="H27" s="30" t="s">
        <v>30</v>
      </c>
      <c r="I27" s="30" t="s">
        <v>21</v>
      </c>
      <c r="J27" s="31"/>
      <c r="K27" s="9" t="str">
        <f>"165,0"</f>
        <v>165,0</v>
      </c>
      <c r="L27" s="9" t="str">
        <f>"104,0820"</f>
        <v>104,0820</v>
      </c>
      <c r="M27" s="7" t="s">
        <v>302</v>
      </c>
    </row>
    <row r="29" spans="1:13" ht="16">
      <c r="A29" s="89" t="s">
        <v>58</v>
      </c>
      <c r="B29" s="89"/>
      <c r="C29" s="90"/>
      <c r="D29" s="90"/>
      <c r="E29" s="90"/>
      <c r="F29" s="90"/>
      <c r="G29" s="90"/>
      <c r="H29" s="90"/>
      <c r="I29" s="90"/>
      <c r="J29" s="90"/>
    </row>
    <row r="30" spans="1:13">
      <c r="A30" s="34" t="s">
        <v>73</v>
      </c>
      <c r="B30" s="10" t="s">
        <v>202</v>
      </c>
      <c r="C30" s="10" t="s">
        <v>152</v>
      </c>
      <c r="D30" s="10" t="s">
        <v>153</v>
      </c>
      <c r="E30" s="11" t="s">
        <v>307</v>
      </c>
      <c r="F30" s="10" t="s">
        <v>13</v>
      </c>
      <c r="G30" s="33" t="s">
        <v>155</v>
      </c>
      <c r="H30" s="33" t="s">
        <v>156</v>
      </c>
      <c r="I30" s="33" t="s">
        <v>157</v>
      </c>
      <c r="J30" s="34"/>
      <c r="K30" s="12" t="str">
        <f>"300,0"</f>
        <v>300,0</v>
      </c>
      <c r="L30" s="12" t="str">
        <f>"178,9200"</f>
        <v>178,9200</v>
      </c>
      <c r="M30" s="10" t="s">
        <v>302</v>
      </c>
    </row>
    <row r="31" spans="1:13">
      <c r="A31" s="41" t="s">
        <v>78</v>
      </c>
      <c r="B31" s="16" t="s">
        <v>203</v>
      </c>
      <c r="C31" s="16" t="s">
        <v>159</v>
      </c>
      <c r="D31" s="16" t="s">
        <v>160</v>
      </c>
      <c r="E31" s="17" t="s">
        <v>307</v>
      </c>
      <c r="F31" s="16" t="s">
        <v>13</v>
      </c>
      <c r="G31" s="39" t="s">
        <v>45</v>
      </c>
      <c r="H31" s="39" t="s">
        <v>56</v>
      </c>
      <c r="I31" s="39" t="s">
        <v>50</v>
      </c>
      <c r="J31" s="41"/>
      <c r="K31" s="18" t="str">
        <f>"230,0"</f>
        <v>230,0</v>
      </c>
      <c r="L31" s="18" t="str">
        <f>"135,5390"</f>
        <v>135,5390</v>
      </c>
      <c r="M31" s="16" t="s">
        <v>302</v>
      </c>
    </row>
    <row r="33" spans="2:13" ht="16">
      <c r="F33" s="20"/>
      <c r="G33" s="5"/>
      <c r="K33" s="28"/>
      <c r="M33" s="6"/>
    </row>
    <row r="34" spans="2:13">
      <c r="G34" s="5"/>
      <c r="K34" s="28"/>
      <c r="M34" s="6"/>
    </row>
    <row r="35" spans="2:13" ht="18">
      <c r="B35" s="21" t="s">
        <v>63</v>
      </c>
      <c r="C35" s="21"/>
      <c r="G35" s="3"/>
      <c r="K35" s="28"/>
      <c r="M35" s="6"/>
    </row>
    <row r="36" spans="2:13" ht="16">
      <c r="B36" s="22" t="s">
        <v>168</v>
      </c>
      <c r="C36" s="22"/>
      <c r="G36" s="3"/>
      <c r="K36" s="28"/>
      <c r="M36" s="6"/>
    </row>
    <row r="37" spans="2:13" ht="14">
      <c r="B37" s="23"/>
      <c r="C37" s="24" t="s">
        <v>65</v>
      </c>
      <c r="G37" s="3"/>
      <c r="K37" s="28"/>
      <c r="M37" s="6"/>
    </row>
    <row r="38" spans="2:13" ht="14">
      <c r="B38" s="25" t="s">
        <v>66</v>
      </c>
      <c r="C38" s="25" t="s">
        <v>67</v>
      </c>
      <c r="D38" s="25" t="s">
        <v>296</v>
      </c>
      <c r="E38" s="26" t="s">
        <v>169</v>
      </c>
      <c r="F38" s="25" t="s">
        <v>69</v>
      </c>
      <c r="G38" s="3"/>
      <c r="K38" s="28"/>
      <c r="M38" s="6"/>
    </row>
    <row r="39" spans="2:13">
      <c r="B39" s="5" t="s">
        <v>207</v>
      </c>
      <c r="C39" s="5" t="s">
        <v>65</v>
      </c>
      <c r="D39" s="28" t="s">
        <v>234</v>
      </c>
      <c r="E39" s="29">
        <v>105</v>
      </c>
      <c r="F39" s="27">
        <v>140.784004926682</v>
      </c>
      <c r="G39" s="3"/>
      <c r="K39" s="28"/>
      <c r="M39" s="6"/>
    </row>
    <row r="40" spans="2:13">
      <c r="B40" s="5" t="s">
        <v>216</v>
      </c>
      <c r="C40" s="5" t="s">
        <v>65</v>
      </c>
      <c r="D40" s="28" t="s">
        <v>235</v>
      </c>
      <c r="E40" s="29">
        <v>105</v>
      </c>
      <c r="F40" s="27">
        <v>118.91250550746901</v>
      </c>
      <c r="G40" s="3"/>
      <c r="K40" s="28"/>
      <c r="M40" s="6"/>
    </row>
    <row r="41" spans="2:13">
      <c r="B41" s="5" t="s">
        <v>226</v>
      </c>
      <c r="C41" s="5" t="s">
        <v>65</v>
      </c>
      <c r="D41" s="28" t="s">
        <v>71</v>
      </c>
      <c r="E41" s="29">
        <v>125</v>
      </c>
      <c r="F41" s="27">
        <v>110.825002193451</v>
      </c>
      <c r="G41" s="3"/>
      <c r="K41" s="28"/>
      <c r="M41" s="6"/>
    </row>
    <row r="42" spans="2:13">
      <c r="G42" s="3"/>
      <c r="K42" s="28"/>
      <c r="M42" s="6"/>
    </row>
    <row r="43" spans="2:13" ht="16">
      <c r="B43" s="22" t="s">
        <v>64</v>
      </c>
      <c r="C43" s="22"/>
      <c r="G43" s="3"/>
      <c r="K43" s="28"/>
      <c r="M43" s="6"/>
    </row>
    <row r="44" spans="2:13" ht="14">
      <c r="B44" s="23"/>
      <c r="C44" s="24" t="s">
        <v>65</v>
      </c>
      <c r="G44" s="3"/>
      <c r="K44" s="28"/>
      <c r="M44" s="6"/>
    </row>
    <row r="45" spans="2:13" ht="14">
      <c r="B45" s="25" t="s">
        <v>66</v>
      </c>
      <c r="C45" s="25" t="s">
        <v>67</v>
      </c>
      <c r="D45" s="25" t="s">
        <v>296</v>
      </c>
      <c r="E45" s="26" t="s">
        <v>169</v>
      </c>
      <c r="F45" s="25" t="s">
        <v>69</v>
      </c>
      <c r="G45" s="3"/>
      <c r="K45" s="28"/>
      <c r="M45" s="6"/>
    </row>
    <row r="46" spans="2:13">
      <c r="B46" s="5" t="s">
        <v>151</v>
      </c>
      <c r="C46" s="5" t="s">
        <v>65</v>
      </c>
      <c r="D46" s="28" t="s">
        <v>174</v>
      </c>
      <c r="E46" s="29">
        <v>300</v>
      </c>
      <c r="F46" s="27">
        <v>178.92000675201399</v>
      </c>
      <c r="G46" s="3"/>
      <c r="K46" s="28"/>
      <c r="M46" s="6"/>
    </row>
    <row r="47" spans="2:13">
      <c r="B47" s="5" t="s">
        <v>229</v>
      </c>
      <c r="C47" s="5" t="s">
        <v>65</v>
      </c>
      <c r="D47" s="28" t="s">
        <v>235</v>
      </c>
      <c r="E47" s="29">
        <v>160</v>
      </c>
      <c r="F47" s="27">
        <v>137.08800315856899</v>
      </c>
      <c r="G47" s="3"/>
      <c r="K47" s="28"/>
      <c r="M47" s="6"/>
    </row>
    <row r="48" spans="2:13">
      <c r="B48" s="5" t="s">
        <v>158</v>
      </c>
      <c r="C48" s="5" t="s">
        <v>65</v>
      </c>
      <c r="D48" s="28" t="s">
        <v>174</v>
      </c>
      <c r="E48" s="29">
        <v>230</v>
      </c>
      <c r="F48" s="27">
        <v>135.53899466991399</v>
      </c>
      <c r="G48" s="3"/>
      <c r="K48" s="28"/>
      <c r="M48" s="6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9:J29"/>
    <mergeCell ref="B3:B4"/>
    <mergeCell ref="A9:J9"/>
    <mergeCell ref="A13:J13"/>
    <mergeCell ref="A17:J17"/>
    <mergeCell ref="A20:J20"/>
    <mergeCell ref="A23:J23"/>
    <mergeCell ref="A26:J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46734-E722-4FBF-AED6-8585AE008E2A}">
  <dimension ref="A1:M32"/>
  <sheetViews>
    <sheetView tabSelected="1" workbookViewId="0">
      <selection activeCell="E22" sqref="E22"/>
    </sheetView>
  </sheetViews>
  <sheetFormatPr baseColWidth="10" defaultColWidth="8.83203125" defaultRowHeight="13"/>
  <cols>
    <col min="2" max="2" width="22.83203125" customWidth="1"/>
    <col min="3" max="3" width="28.6640625" bestFit="1" customWidth="1"/>
    <col min="4" max="4" width="19" customWidth="1"/>
    <col min="5" max="5" width="13.6640625" customWidth="1"/>
    <col min="6" max="6" width="31.83203125" customWidth="1"/>
    <col min="7" max="10" width="5.5" customWidth="1"/>
    <col min="11" max="11" width="10.5" style="83" bestFit="1" customWidth="1"/>
    <col min="13" max="13" width="19.6640625" customWidth="1"/>
  </cols>
  <sheetData>
    <row r="1" spans="1:13" ht="29" customHeight="1">
      <c r="A1" s="93" t="s">
        <v>272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62.25" customHeight="1" thickBot="1">
      <c r="A2" s="97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ht="12" customHeight="1">
      <c r="A3" s="102" t="s">
        <v>304</v>
      </c>
      <c r="B3" s="108" t="s">
        <v>0</v>
      </c>
      <c r="C3" s="104" t="s">
        <v>305</v>
      </c>
      <c r="D3" s="104" t="s">
        <v>6</v>
      </c>
      <c r="E3" s="91" t="s">
        <v>306</v>
      </c>
      <c r="F3" s="101" t="s">
        <v>5</v>
      </c>
      <c r="G3" s="101" t="s">
        <v>301</v>
      </c>
      <c r="H3" s="101"/>
      <c r="I3" s="101"/>
      <c r="J3" s="101"/>
      <c r="K3" s="110" t="s">
        <v>175</v>
      </c>
      <c r="L3" s="91" t="s">
        <v>3</v>
      </c>
      <c r="M3" s="106" t="s">
        <v>2</v>
      </c>
    </row>
    <row r="4" spans="1:13" ht="21" customHeight="1" thickBot="1">
      <c r="A4" s="103"/>
      <c r="B4" s="109"/>
      <c r="C4" s="105"/>
      <c r="D4" s="105"/>
      <c r="E4" s="92"/>
      <c r="F4" s="105"/>
      <c r="G4" s="43">
        <v>1</v>
      </c>
      <c r="H4" s="43">
        <v>2</v>
      </c>
      <c r="I4" s="43">
        <v>3</v>
      </c>
      <c r="J4" s="43" t="s">
        <v>4</v>
      </c>
      <c r="K4" s="111"/>
      <c r="L4" s="92"/>
      <c r="M4" s="107"/>
    </row>
    <row r="5" spans="1:13" ht="16">
      <c r="A5" s="87" t="s">
        <v>81</v>
      </c>
      <c r="B5" s="87"/>
      <c r="C5" s="88"/>
      <c r="D5" s="88"/>
      <c r="E5" s="88"/>
      <c r="F5" s="88"/>
      <c r="G5" s="88"/>
      <c r="H5" s="88"/>
      <c r="I5" s="88"/>
      <c r="J5" s="88"/>
      <c r="L5" s="42"/>
      <c r="M5" s="42"/>
    </row>
    <row r="6" spans="1:13">
      <c r="A6" s="69" t="s">
        <v>73</v>
      </c>
      <c r="B6" s="46" t="s">
        <v>176</v>
      </c>
      <c r="C6" s="46" t="s">
        <v>277</v>
      </c>
      <c r="D6" s="46" t="s">
        <v>82</v>
      </c>
      <c r="E6" s="47" t="s">
        <v>310</v>
      </c>
      <c r="F6" s="46" t="s">
        <v>13</v>
      </c>
      <c r="G6" s="70" t="s">
        <v>245</v>
      </c>
      <c r="H6" s="70" t="s">
        <v>246</v>
      </c>
      <c r="I6" s="71" t="s">
        <v>247</v>
      </c>
      <c r="J6" s="69"/>
      <c r="K6" s="84" t="s">
        <v>246</v>
      </c>
      <c r="L6" s="48" t="s">
        <v>248</v>
      </c>
      <c r="M6" s="46"/>
    </row>
    <row r="8" spans="1:13" ht="16">
      <c r="A8" s="89" t="s">
        <v>10</v>
      </c>
      <c r="B8" s="89"/>
      <c r="C8" s="90"/>
      <c r="D8" s="90"/>
      <c r="E8" s="90"/>
      <c r="F8" s="90"/>
      <c r="G8" s="90"/>
      <c r="H8" s="90"/>
      <c r="I8" s="90"/>
      <c r="J8" s="90"/>
      <c r="L8" s="42"/>
      <c r="M8" s="42"/>
    </row>
    <row r="9" spans="1:13">
      <c r="A9" s="69" t="s">
        <v>73</v>
      </c>
      <c r="B9" s="46" t="s">
        <v>181</v>
      </c>
      <c r="C9" s="46" t="s">
        <v>103</v>
      </c>
      <c r="D9" s="46" t="s">
        <v>104</v>
      </c>
      <c r="E9" s="47" t="s">
        <v>307</v>
      </c>
      <c r="F9" s="46" t="s">
        <v>13</v>
      </c>
      <c r="G9" s="70" t="s">
        <v>93</v>
      </c>
      <c r="H9" s="70" t="s">
        <v>84</v>
      </c>
      <c r="I9" s="70" t="s">
        <v>97</v>
      </c>
      <c r="J9" s="69"/>
      <c r="K9" s="84" t="s">
        <v>97</v>
      </c>
      <c r="L9" s="48" t="s">
        <v>249</v>
      </c>
      <c r="M9" s="46"/>
    </row>
    <row r="11" spans="1:13" ht="16">
      <c r="A11" s="89" t="s">
        <v>31</v>
      </c>
      <c r="B11" s="89"/>
      <c r="C11" s="90"/>
      <c r="D11" s="90"/>
      <c r="E11" s="90"/>
      <c r="F11" s="90"/>
      <c r="G11" s="90"/>
      <c r="H11" s="90"/>
      <c r="I11" s="90"/>
      <c r="J11" s="90"/>
      <c r="L11" s="42"/>
      <c r="M11" s="42"/>
    </row>
    <row r="12" spans="1:13">
      <c r="A12" s="69" t="s">
        <v>73</v>
      </c>
      <c r="B12" s="46" t="s">
        <v>250</v>
      </c>
      <c r="C12" s="46" t="s">
        <v>251</v>
      </c>
      <c r="D12" s="46" t="s">
        <v>252</v>
      </c>
      <c r="E12" s="47" t="s">
        <v>307</v>
      </c>
      <c r="F12" s="46" t="s">
        <v>13</v>
      </c>
      <c r="G12" s="70" t="s">
        <v>99</v>
      </c>
      <c r="H12" s="70" t="s">
        <v>253</v>
      </c>
      <c r="I12" s="70" t="s">
        <v>213</v>
      </c>
      <c r="J12" s="69"/>
      <c r="K12" s="84" t="s">
        <v>213</v>
      </c>
      <c r="L12" s="48" t="s">
        <v>254</v>
      </c>
      <c r="M12" s="86" t="s">
        <v>303</v>
      </c>
    </row>
    <row r="14" spans="1:13" ht="16">
      <c r="A14" s="89" t="s">
        <v>40</v>
      </c>
      <c r="B14" s="89"/>
      <c r="C14" s="90"/>
      <c r="D14" s="90"/>
      <c r="E14" s="90"/>
      <c r="F14" s="90"/>
      <c r="G14" s="90"/>
      <c r="H14" s="90"/>
      <c r="I14" s="90"/>
      <c r="J14" s="90"/>
      <c r="L14" s="42"/>
      <c r="M14" s="42"/>
    </row>
    <row r="15" spans="1:13">
      <c r="A15" s="72" t="s">
        <v>73</v>
      </c>
      <c r="B15" s="50" t="s">
        <v>255</v>
      </c>
      <c r="C15" s="50" t="s">
        <v>256</v>
      </c>
      <c r="D15" s="50" t="s">
        <v>257</v>
      </c>
      <c r="E15" s="51" t="s">
        <v>307</v>
      </c>
      <c r="F15" s="50" t="s">
        <v>13</v>
      </c>
      <c r="G15" s="73" t="s">
        <v>253</v>
      </c>
      <c r="H15" s="73" t="s">
        <v>213</v>
      </c>
      <c r="I15" s="74" t="s">
        <v>215</v>
      </c>
      <c r="J15" s="72"/>
      <c r="K15" s="81" t="s">
        <v>213</v>
      </c>
      <c r="L15" s="52" t="s">
        <v>258</v>
      </c>
      <c r="M15" s="50" t="s">
        <v>303</v>
      </c>
    </row>
    <row r="16" spans="1:13">
      <c r="A16" s="75" t="s">
        <v>78</v>
      </c>
      <c r="B16" s="53" t="s">
        <v>77</v>
      </c>
      <c r="C16" s="53" t="s">
        <v>42</v>
      </c>
      <c r="D16" s="53" t="s">
        <v>43</v>
      </c>
      <c r="E16" s="54" t="s">
        <v>307</v>
      </c>
      <c r="F16" s="53" t="s">
        <v>13</v>
      </c>
      <c r="G16" s="76" t="s">
        <v>259</v>
      </c>
      <c r="H16" s="76" t="s">
        <v>99</v>
      </c>
      <c r="I16" s="76" t="s">
        <v>213</v>
      </c>
      <c r="J16" s="75"/>
      <c r="K16" s="85" t="s">
        <v>213</v>
      </c>
      <c r="L16" s="55" t="s">
        <v>260</v>
      </c>
      <c r="M16" s="53" t="s">
        <v>303</v>
      </c>
    </row>
    <row r="17" spans="1:13">
      <c r="A17" s="75" t="s">
        <v>185</v>
      </c>
      <c r="B17" s="53" t="s">
        <v>195</v>
      </c>
      <c r="C17" s="53" t="s">
        <v>134</v>
      </c>
      <c r="D17" s="53" t="s">
        <v>135</v>
      </c>
      <c r="E17" s="54" t="s">
        <v>307</v>
      </c>
      <c r="F17" s="53" t="s">
        <v>13</v>
      </c>
      <c r="G17" s="76" t="s">
        <v>98</v>
      </c>
      <c r="H17" s="76" t="s">
        <v>253</v>
      </c>
      <c r="I17" s="77" t="s">
        <v>214</v>
      </c>
      <c r="J17" s="75"/>
      <c r="K17" s="85" t="s">
        <v>253</v>
      </c>
      <c r="L17" s="55" t="s">
        <v>261</v>
      </c>
      <c r="M17" s="53" t="s">
        <v>303</v>
      </c>
    </row>
    <row r="18" spans="1:13">
      <c r="A18" s="78" t="s">
        <v>262</v>
      </c>
      <c r="B18" s="56" t="s">
        <v>197</v>
      </c>
      <c r="C18" s="56" t="s">
        <v>136</v>
      </c>
      <c r="D18" s="56" t="s">
        <v>263</v>
      </c>
      <c r="E18" s="57" t="s">
        <v>307</v>
      </c>
      <c r="F18" s="56" t="s">
        <v>13</v>
      </c>
      <c r="G18" s="79" t="s">
        <v>84</v>
      </c>
      <c r="H18" s="79" t="s">
        <v>98</v>
      </c>
      <c r="I18" s="79" t="s">
        <v>264</v>
      </c>
      <c r="J18" s="78"/>
      <c r="K18" s="82">
        <v>0</v>
      </c>
      <c r="L18" s="58" t="s">
        <v>265</v>
      </c>
      <c r="M18" s="56" t="s">
        <v>303</v>
      </c>
    </row>
    <row r="20" spans="1:13" ht="16">
      <c r="A20" s="89" t="s">
        <v>161</v>
      </c>
      <c r="B20" s="89"/>
      <c r="C20" s="90"/>
      <c r="D20" s="90"/>
      <c r="E20" s="90"/>
      <c r="F20" s="90"/>
      <c r="G20" s="90"/>
      <c r="H20" s="90"/>
      <c r="I20" s="90"/>
      <c r="J20" s="90"/>
      <c r="L20" s="42"/>
      <c r="M20" s="42"/>
    </row>
    <row r="21" spans="1:13">
      <c r="A21" s="69" t="s">
        <v>73</v>
      </c>
      <c r="B21" s="46" t="s">
        <v>204</v>
      </c>
      <c r="C21" s="46" t="s">
        <v>163</v>
      </c>
      <c r="D21" s="46" t="s">
        <v>164</v>
      </c>
      <c r="E21" s="47" t="s">
        <v>307</v>
      </c>
      <c r="F21" s="46" t="s">
        <v>13</v>
      </c>
      <c r="G21" s="70" t="s">
        <v>98</v>
      </c>
      <c r="H21" s="70" t="s">
        <v>215</v>
      </c>
      <c r="I21" s="70" t="s">
        <v>266</v>
      </c>
      <c r="J21" s="69"/>
      <c r="K21" s="84" t="s">
        <v>266</v>
      </c>
      <c r="L21" s="48" t="s">
        <v>267</v>
      </c>
      <c r="M21" s="46" t="s">
        <v>303</v>
      </c>
    </row>
    <row r="23" spans="1:13" ht="16">
      <c r="A23" s="42"/>
      <c r="B23" s="42"/>
      <c r="C23" s="42"/>
      <c r="D23" s="42"/>
      <c r="E23" s="42"/>
      <c r="F23" s="60"/>
      <c r="G23" s="44"/>
      <c r="H23" s="42"/>
      <c r="I23" s="42"/>
      <c r="J23" s="42"/>
      <c r="K23" s="80"/>
      <c r="L23" s="42"/>
      <c r="M23" s="45"/>
    </row>
    <row r="24" spans="1:13">
      <c r="A24" s="42"/>
      <c r="B24" s="42"/>
      <c r="C24" s="42"/>
      <c r="D24" s="42"/>
      <c r="E24" s="42"/>
      <c r="F24" s="42"/>
      <c r="G24" s="44"/>
      <c r="H24" s="42"/>
      <c r="I24" s="42"/>
      <c r="J24" s="42"/>
      <c r="K24" s="80"/>
      <c r="L24" s="42"/>
      <c r="M24" s="45"/>
    </row>
    <row r="25" spans="1:13" ht="18">
      <c r="A25" s="42"/>
      <c r="B25" s="61" t="s">
        <v>63</v>
      </c>
      <c r="C25" s="61"/>
      <c r="D25" s="44"/>
      <c r="E25" s="59"/>
      <c r="F25" s="44"/>
      <c r="H25" s="42"/>
      <c r="I25" s="42"/>
      <c r="J25" s="42"/>
      <c r="K25" s="80"/>
      <c r="L25" s="42"/>
      <c r="M25" s="45"/>
    </row>
    <row r="26" spans="1:13" ht="16">
      <c r="B26" s="49" t="s">
        <v>64</v>
      </c>
      <c r="C26" s="49"/>
      <c r="D26" s="44"/>
      <c r="E26" s="59"/>
      <c r="F26" s="44"/>
      <c r="H26" s="42"/>
      <c r="I26" s="42"/>
      <c r="J26" s="42"/>
      <c r="K26" s="80"/>
      <c r="L26" s="42"/>
      <c r="M26" s="45"/>
    </row>
    <row r="27" spans="1:13" ht="14">
      <c r="B27" s="62"/>
      <c r="C27" s="63" t="s">
        <v>65</v>
      </c>
      <c r="D27" s="44"/>
      <c r="E27" s="59"/>
      <c r="F27" s="44"/>
      <c r="H27" s="42"/>
      <c r="I27" s="42"/>
      <c r="J27" s="42"/>
      <c r="K27" s="80"/>
      <c r="L27" s="42"/>
      <c r="M27" s="45"/>
    </row>
    <row r="28" spans="1:13" ht="14">
      <c r="B28" s="64" t="s">
        <v>66</v>
      </c>
      <c r="C28" s="64" t="s">
        <v>67</v>
      </c>
      <c r="D28" s="64" t="s">
        <v>296</v>
      </c>
      <c r="E28" s="65" t="s">
        <v>169</v>
      </c>
      <c r="F28" s="64" t="s">
        <v>268</v>
      </c>
      <c r="H28" s="42"/>
      <c r="I28" s="42"/>
      <c r="J28" s="42"/>
      <c r="K28" s="80"/>
      <c r="L28" s="42"/>
      <c r="M28" s="45"/>
    </row>
    <row r="29" spans="1:13">
      <c r="B29" s="44" t="s">
        <v>162</v>
      </c>
      <c r="C29" s="44" t="s">
        <v>65</v>
      </c>
      <c r="D29" s="67" t="s">
        <v>269</v>
      </c>
      <c r="E29" s="68">
        <v>87.5</v>
      </c>
      <c r="F29" s="66">
        <v>46.663310378789902</v>
      </c>
      <c r="H29" s="42"/>
      <c r="I29" s="42"/>
      <c r="J29" s="42"/>
      <c r="K29" s="80"/>
      <c r="L29" s="42"/>
      <c r="M29" s="45"/>
    </row>
    <row r="30" spans="1:13">
      <c r="B30" s="44" t="s">
        <v>270</v>
      </c>
      <c r="C30" s="44" t="s">
        <v>65</v>
      </c>
      <c r="D30" s="67" t="s">
        <v>71</v>
      </c>
      <c r="E30" s="68">
        <v>70</v>
      </c>
      <c r="F30" s="66">
        <v>43.099000453949003</v>
      </c>
      <c r="H30" s="42"/>
      <c r="I30" s="42"/>
      <c r="J30" s="42"/>
      <c r="K30" s="80"/>
      <c r="L30" s="42"/>
      <c r="M30" s="45"/>
    </row>
    <row r="31" spans="1:13">
      <c r="B31" s="44" t="s">
        <v>271</v>
      </c>
      <c r="C31" s="44" t="s">
        <v>65</v>
      </c>
      <c r="D31" s="67" t="s">
        <v>70</v>
      </c>
      <c r="E31" s="68">
        <v>70</v>
      </c>
      <c r="F31" s="66">
        <v>42.033250927925103</v>
      </c>
      <c r="H31" s="42"/>
      <c r="I31" s="42"/>
      <c r="J31" s="42"/>
      <c r="K31" s="80"/>
      <c r="L31" s="42"/>
      <c r="M31" s="45"/>
    </row>
    <row r="32" spans="1:13">
      <c r="C32" s="42"/>
      <c r="D32" s="42"/>
      <c r="E32" s="44"/>
      <c r="F32" s="59"/>
      <c r="G32" s="44"/>
      <c r="H32" s="42"/>
      <c r="I32" s="42"/>
      <c r="J32" s="42"/>
      <c r="K32" s="80"/>
      <c r="L32" s="42"/>
      <c r="M32" s="45"/>
    </row>
  </sheetData>
  <mergeCells count="16"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B3:B4"/>
    <mergeCell ref="A5:J5"/>
    <mergeCell ref="A8:J8"/>
    <mergeCell ref="A11:J11"/>
    <mergeCell ref="A14:J14"/>
    <mergeCell ref="A20:J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4C85-AFED-B844-922D-7E443EF7542F}">
  <dimension ref="A1:B7"/>
  <sheetViews>
    <sheetView workbookViewId="0">
      <selection sqref="A1:B2"/>
    </sheetView>
  </sheetViews>
  <sheetFormatPr baseColWidth="10" defaultRowHeight="13"/>
  <cols>
    <col min="1" max="1" width="28.83203125" customWidth="1"/>
    <col min="2" max="2" width="30" customWidth="1"/>
  </cols>
  <sheetData>
    <row r="1" spans="1:2" ht="40" customHeight="1">
      <c r="A1" s="112" t="s">
        <v>297</v>
      </c>
      <c r="B1" s="113"/>
    </row>
    <row r="2" spans="1:2" ht="27" customHeight="1">
      <c r="A2" s="114"/>
      <c r="B2" s="115"/>
    </row>
    <row r="4" spans="1:2">
      <c r="A4" t="s">
        <v>298</v>
      </c>
    </row>
    <row r="5" spans="1:2">
      <c r="A5" t="s">
        <v>299</v>
      </c>
    </row>
    <row r="6" spans="1:2">
      <c r="A6" t="s">
        <v>62</v>
      </c>
    </row>
    <row r="7" spans="1:2">
      <c r="A7" t="s">
        <v>300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ПЛ без экипировки</vt:lpstr>
      <vt:lpstr>IPL Двоеборье без экип</vt:lpstr>
      <vt:lpstr>IPL Жим без экипировки</vt:lpstr>
      <vt:lpstr>IPL Тяга без экипировки</vt:lpstr>
      <vt:lpstr>СПР Подъем на бицепс</vt:lpstr>
      <vt:lpstr>Судейская коллегия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2023-04-21T17:08:20Z</dcterms:modified>
</cp:coreProperties>
</file>