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3/Апрель/"/>
    </mc:Choice>
  </mc:AlternateContent>
  <xr:revisionPtr revIDLastSave="0" documentId="13_ncr:1_{80A0CA76-2713-D746-BDDE-86F538F6DBA2}" xr6:coauthVersionLast="45" xr6:coauthVersionMax="45" xr10:uidLastSave="{00000000-0000-0000-0000-000000000000}"/>
  <bookViews>
    <workbookView xWindow="480" yWindow="460" windowWidth="28320" windowHeight="16100" xr2:uid="{00000000-000D-0000-FFFF-FFFF00000000}"/>
  </bookViews>
  <sheets>
    <sheet name="IPL ПЛ без экипировки ДК" sheetId="10" r:id="rId1"/>
    <sheet name="IPL Жим без экипировки ДК" sheetId="14" r:id="rId2"/>
    <sheet name="IPL Жим без экипировки" sheetId="13" r:id="rId3"/>
    <sheet name="IPL Жим однослой ДК" sheetId="16" r:id="rId4"/>
    <sheet name="WRPF Военный жим ДК" sheetId="62" r:id="rId5"/>
    <sheet name="WRPF Военный жим" sheetId="61" r:id="rId6"/>
    <sheet name="IPL Тяга без экипировки ДК" sheetId="20" r:id="rId7"/>
    <sheet name="IPL Тяга без экипировки" sheetId="19" r:id="rId8"/>
    <sheet name="WRPF Подъем на бицепс ДК" sheetId="42" r:id="rId9"/>
    <sheet name="WRPF Подъем на бицепс" sheetId="41" r:id="rId10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" i="62" l="1"/>
  <c r="K19" i="62"/>
  <c r="L18" i="62"/>
  <c r="K18" i="62"/>
  <c r="L17" i="62"/>
  <c r="K17" i="62"/>
  <c r="L14" i="62"/>
  <c r="K14" i="62"/>
  <c r="L13" i="62"/>
  <c r="K13" i="62"/>
  <c r="L12" i="62"/>
  <c r="K12" i="62"/>
  <c r="L9" i="62"/>
  <c r="K9" i="62"/>
  <c r="L6" i="62"/>
  <c r="K6" i="62"/>
  <c r="L6" i="61"/>
  <c r="K6" i="61"/>
  <c r="L20" i="42"/>
  <c r="L17" i="42"/>
  <c r="K17" i="42"/>
  <c r="L16" i="42"/>
  <c r="K16" i="42"/>
  <c r="L15" i="42"/>
  <c r="K15" i="42"/>
  <c r="L12" i="42"/>
  <c r="K12" i="42"/>
  <c r="L9" i="42"/>
  <c r="K9" i="42"/>
  <c r="L6" i="42"/>
  <c r="K6" i="42"/>
  <c r="L15" i="41"/>
  <c r="K15" i="41"/>
  <c r="L12" i="41"/>
  <c r="K12" i="41"/>
  <c r="L9" i="41"/>
  <c r="K9" i="41"/>
  <c r="L6" i="41"/>
  <c r="K6" i="41"/>
  <c r="L22" i="20"/>
  <c r="K22" i="20"/>
  <c r="L19" i="20"/>
  <c r="K19" i="20"/>
  <c r="L16" i="20"/>
  <c r="K16" i="20"/>
  <c r="L15" i="20"/>
  <c r="K15" i="20"/>
  <c r="L12" i="20"/>
  <c r="K12" i="20"/>
  <c r="L9" i="20"/>
  <c r="K9" i="20"/>
  <c r="L6" i="20"/>
  <c r="K6" i="20"/>
  <c r="L12" i="19"/>
  <c r="K12" i="19"/>
  <c r="L9" i="19"/>
  <c r="K9" i="19"/>
  <c r="L6" i="19"/>
  <c r="K6" i="19"/>
  <c r="L6" i="16"/>
  <c r="K6" i="16"/>
  <c r="L23" i="14"/>
  <c r="K23" i="14"/>
  <c r="L20" i="14"/>
  <c r="K20" i="14"/>
  <c r="L19" i="14"/>
  <c r="K19" i="14"/>
  <c r="L16" i="14"/>
  <c r="K16" i="14"/>
  <c r="L13" i="14"/>
  <c r="K13" i="14"/>
  <c r="L12" i="14"/>
  <c r="K12" i="14"/>
  <c r="L11" i="14"/>
  <c r="K11" i="14"/>
  <c r="L10" i="14"/>
  <c r="K10" i="14"/>
  <c r="L7" i="14"/>
  <c r="K7" i="14"/>
  <c r="L6" i="14"/>
  <c r="K6" i="14"/>
  <c r="L16" i="13"/>
  <c r="K16" i="13"/>
  <c r="L13" i="13"/>
  <c r="K13" i="13"/>
  <c r="L12" i="13"/>
  <c r="K12" i="13"/>
  <c r="L9" i="13"/>
  <c r="K9" i="13"/>
  <c r="L6" i="13"/>
  <c r="K6" i="13"/>
  <c r="T20" i="10"/>
  <c r="S20" i="10"/>
  <c r="T19" i="10"/>
  <c r="S19" i="10"/>
  <c r="T16" i="10"/>
  <c r="S16" i="10"/>
  <c r="T15" i="10"/>
  <c r="S15" i="10"/>
  <c r="T12" i="10"/>
  <c r="S12" i="10"/>
  <c r="T9" i="10"/>
  <c r="S9" i="10"/>
  <c r="T6" i="10"/>
  <c r="S6" i="10"/>
</calcChain>
</file>

<file path=xl/sharedStrings.xml><?xml version="1.0" encoding="utf-8"?>
<sst xmlns="http://schemas.openxmlformats.org/spreadsheetml/2006/main" count="785" uniqueCount="264">
  <si>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</si>
  <si>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</si>
  <si>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</si>
  <si>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</si>
  <si>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</si>
  <si>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</si>
  <si>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</si>
  <si>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 xml:space="preserve">Абсолютный зачёт </t>
  </si>
  <si>
    <t>Приседание</t>
  </si>
  <si>
    <t>Жим лёжа</t>
  </si>
  <si>
    <t>Становая тяга</t>
  </si>
  <si>
    <t>ВЕСОВАЯ КАТЕГОРИЯ   52</t>
  </si>
  <si>
    <t>Открытая (10.04.1988)/35</t>
  </si>
  <si>
    <t>51,80</t>
  </si>
  <si>
    <t>70,0</t>
  </si>
  <si>
    <t>80,0</t>
  </si>
  <si>
    <t>85,0</t>
  </si>
  <si>
    <t>45,0</t>
  </si>
  <si>
    <t>47,5</t>
  </si>
  <si>
    <t>120,0</t>
  </si>
  <si>
    <t>125,0</t>
  </si>
  <si>
    <t>130,0</t>
  </si>
  <si>
    <t xml:space="preserve">Нойман Юлия </t>
  </si>
  <si>
    <t>ВЕСОВАЯ КАТЕГОРИЯ   56</t>
  </si>
  <si>
    <t>Открытая (16.10.1996)/26</t>
  </si>
  <si>
    <t>55,40</t>
  </si>
  <si>
    <t>75,0</t>
  </si>
  <si>
    <t>82,5</t>
  </si>
  <si>
    <t>37,5</t>
  </si>
  <si>
    <t>40,0</t>
  </si>
  <si>
    <t>42,5</t>
  </si>
  <si>
    <t>90,0</t>
  </si>
  <si>
    <t>97,5</t>
  </si>
  <si>
    <t>105,0</t>
  </si>
  <si>
    <t>ВЕСОВАЯ КАТЕГОРИЯ   82.5</t>
  </si>
  <si>
    <t>Открытая (19.01.1994)/29</t>
  </si>
  <si>
    <t>78,20</t>
  </si>
  <si>
    <t>150,0</t>
  </si>
  <si>
    <t>155,0</t>
  </si>
  <si>
    <t>160,0</t>
  </si>
  <si>
    <t>107,5</t>
  </si>
  <si>
    <t>110,0</t>
  </si>
  <si>
    <t>190,0</t>
  </si>
  <si>
    <t>200,0</t>
  </si>
  <si>
    <t>ВЕСОВАЯ КАТЕГОРИЯ   90</t>
  </si>
  <si>
    <t xml:space="preserve">Жаринов Дмитрий </t>
  </si>
  <si>
    <t>Открытая (24.09.1992)/30</t>
  </si>
  <si>
    <t>89,10</t>
  </si>
  <si>
    <t>170,0</t>
  </si>
  <si>
    <t>180,0</t>
  </si>
  <si>
    <t>145,0</t>
  </si>
  <si>
    <t>152,5</t>
  </si>
  <si>
    <t>210,0</t>
  </si>
  <si>
    <t>220,0</t>
  </si>
  <si>
    <t>230,0</t>
  </si>
  <si>
    <t>Открытая (11.08.1979)/43</t>
  </si>
  <si>
    <t>89,70</t>
  </si>
  <si>
    <t>215,0</t>
  </si>
  <si>
    <t>127,5</t>
  </si>
  <si>
    <t>225,0</t>
  </si>
  <si>
    <t>235,0</t>
  </si>
  <si>
    <t>ВЕСОВАЯ КАТЕГОРИЯ   100</t>
  </si>
  <si>
    <t xml:space="preserve">Подвойский Тимур </t>
  </si>
  <si>
    <t>Открытая (11.08.1986)/36</t>
  </si>
  <si>
    <t>99,10</t>
  </si>
  <si>
    <t>195,0</t>
  </si>
  <si>
    <t>140,0</t>
  </si>
  <si>
    <t>250,0</t>
  </si>
  <si>
    <t>260,0</t>
  </si>
  <si>
    <t>270,0</t>
  </si>
  <si>
    <t>Открытая (06.11.1987)/35</t>
  </si>
  <si>
    <t>92,80</t>
  </si>
  <si>
    <t>135,0</t>
  </si>
  <si>
    <t>112,5</t>
  </si>
  <si>
    <t>117,5</t>
  </si>
  <si>
    <t>165,0</t>
  </si>
  <si>
    <t xml:space="preserve">Открытая </t>
  </si>
  <si>
    <t xml:space="preserve">ФИО </t>
  </si>
  <si>
    <t xml:space="preserve">Возрастная группа </t>
  </si>
  <si>
    <t xml:space="preserve">Wilks </t>
  </si>
  <si>
    <t xml:space="preserve">Мужчины </t>
  </si>
  <si>
    <t>100</t>
  </si>
  <si>
    <t>90</t>
  </si>
  <si>
    <t>1</t>
  </si>
  <si>
    <t>Стерликова Дарья</t>
  </si>
  <si>
    <t>Гильмутдинова Эльвира</t>
  </si>
  <si>
    <t>Валиев Салават</t>
  </si>
  <si>
    <t>Жаринов Дмитрий</t>
  </si>
  <si>
    <t>2</t>
  </si>
  <si>
    <t>Кистанов Сергей</t>
  </si>
  <si>
    <t>Подвойский Тимур</t>
  </si>
  <si>
    <t>Мякушин Владимир</t>
  </si>
  <si>
    <t>Открытая (08.05.1988)/34</t>
  </si>
  <si>
    <t>81,00</t>
  </si>
  <si>
    <t>157,5</t>
  </si>
  <si>
    <t>99,00</t>
  </si>
  <si>
    <t>115,0</t>
  </si>
  <si>
    <t>ВЕСОВАЯ КАТЕГОРИЯ   110</t>
  </si>
  <si>
    <t>Открытая (05.06.1993)/29</t>
  </si>
  <si>
    <t>109,00</t>
  </si>
  <si>
    <t xml:space="preserve">Оренбург/Оренбургская область </t>
  </si>
  <si>
    <t>182,5</t>
  </si>
  <si>
    <t>192,5</t>
  </si>
  <si>
    <t>Открытая (05.05.1988)/34</t>
  </si>
  <si>
    <t>103,30</t>
  </si>
  <si>
    <t>185,0</t>
  </si>
  <si>
    <t>ВЕСОВАЯ КАТЕГОРИЯ   140</t>
  </si>
  <si>
    <t>Открытая (25.04.1975)/48</t>
  </si>
  <si>
    <t>135,00</t>
  </si>
  <si>
    <t>205,0</t>
  </si>
  <si>
    <t xml:space="preserve">Результат </t>
  </si>
  <si>
    <t>82.5</t>
  </si>
  <si>
    <t>Результат</t>
  </si>
  <si>
    <t>Мухаметянов Тимур</t>
  </si>
  <si>
    <t>Бушуев Игорь</t>
  </si>
  <si>
    <t>Дембовский Богдан</t>
  </si>
  <si>
    <t>Данилов Евгений</t>
  </si>
  <si>
    <t>Бубнов Сергей</t>
  </si>
  <si>
    <t>ВЕСОВАЯ КАТЕГОРИЯ   75</t>
  </si>
  <si>
    <t xml:space="preserve">Петров Сергей </t>
  </si>
  <si>
    <t>Открытая (16.05.1973)/49</t>
  </si>
  <si>
    <t>74,70</t>
  </si>
  <si>
    <t>Открытая (03.07.1990)/32</t>
  </si>
  <si>
    <t>74,00</t>
  </si>
  <si>
    <t>122,5</t>
  </si>
  <si>
    <t xml:space="preserve">Андреев Андрей </t>
  </si>
  <si>
    <t>Открытая (17.06.1988)/34</t>
  </si>
  <si>
    <t>80,00</t>
  </si>
  <si>
    <t>Открытая (03.10.1984)/38</t>
  </si>
  <si>
    <t>81,70</t>
  </si>
  <si>
    <t>137,5</t>
  </si>
  <si>
    <t xml:space="preserve">Федотов Владислав </t>
  </si>
  <si>
    <t>Открытая (20.03.1999)/24</t>
  </si>
  <si>
    <t>81,80</t>
  </si>
  <si>
    <t>80,80</t>
  </si>
  <si>
    <t xml:space="preserve">Лашманов Сергей </t>
  </si>
  <si>
    <t>Открытая (12.11.1984)/38</t>
  </si>
  <si>
    <t>95,00</t>
  </si>
  <si>
    <t>Открытая (24.05.1984)/38</t>
  </si>
  <si>
    <t>97,60</t>
  </si>
  <si>
    <t>Открытая (16.08.1978)/44</t>
  </si>
  <si>
    <t>109,80</t>
  </si>
  <si>
    <t>75</t>
  </si>
  <si>
    <t>Петров Сергей</t>
  </si>
  <si>
    <t>Шаяхметов Динар</t>
  </si>
  <si>
    <t>Андреев Андрей</t>
  </si>
  <si>
    <t>Латыпов Радик</t>
  </si>
  <si>
    <t>3</t>
  </si>
  <si>
    <t>Лианитян Карен</t>
  </si>
  <si>
    <t>Евдокимов Игорь</t>
  </si>
  <si>
    <t>Лашманов Сергей</t>
  </si>
  <si>
    <t>Устинов Евгений</t>
  </si>
  <si>
    <t>Смирнов Александр</t>
  </si>
  <si>
    <t>Открытая (01.04.1991)/32</t>
  </si>
  <si>
    <t>89,90</t>
  </si>
  <si>
    <t>Аднагулов Денис</t>
  </si>
  <si>
    <t>Юноши 15-19 (08.06.2012)/10</t>
  </si>
  <si>
    <t>53,10</t>
  </si>
  <si>
    <t xml:space="preserve">Григорьев Никита </t>
  </si>
  <si>
    <t>Открытая (07.06.1985)/37</t>
  </si>
  <si>
    <t xml:space="preserve">Котилевский Константин </t>
  </si>
  <si>
    <t>ВЕСОВАЯ КАТЕГОРИЯ   125</t>
  </si>
  <si>
    <t>Открытая (18.04.1989)/34</t>
  </si>
  <si>
    <t>124,00</t>
  </si>
  <si>
    <t>310,0</t>
  </si>
  <si>
    <t>320,0</t>
  </si>
  <si>
    <t>330,0</t>
  </si>
  <si>
    <t>Аптыкаев Геннадий</t>
  </si>
  <si>
    <t>Смирнов Антон</t>
  </si>
  <si>
    <t>Вагапов Денис</t>
  </si>
  <si>
    <t>Открытая (21.01.1983)/40</t>
  </si>
  <si>
    <t>51,40</t>
  </si>
  <si>
    <t>ВЕСОВАЯ КАТЕГОРИЯ   60</t>
  </si>
  <si>
    <t>Открытая (10.07.1990)/32</t>
  </si>
  <si>
    <t>57,20</t>
  </si>
  <si>
    <t>Открытая (04.03.1998)/25</t>
  </si>
  <si>
    <t>Открытая (24.11.1981)/41</t>
  </si>
  <si>
    <t>109,70</t>
  </si>
  <si>
    <t>Золотарева Елена</t>
  </si>
  <si>
    <t>Архипова Виктория</t>
  </si>
  <si>
    <t>Габидуллин Руслан</t>
  </si>
  <si>
    <t>Шамсутдинов Рустем</t>
  </si>
  <si>
    <t>52,30</t>
  </si>
  <si>
    <t>25,0</t>
  </si>
  <si>
    <t>27,5</t>
  </si>
  <si>
    <t>30,0</t>
  </si>
  <si>
    <t>Открытая (02.01.1983)/40</t>
  </si>
  <si>
    <t>55,0</t>
  </si>
  <si>
    <t>60,0</t>
  </si>
  <si>
    <t>65,0</t>
  </si>
  <si>
    <t>Открытая (12.11.1982)/40</t>
  </si>
  <si>
    <t>91,00</t>
  </si>
  <si>
    <t>ВЕСОВАЯ КАТЕГОРИЯ   140+</t>
  </si>
  <si>
    <t>Открытая (13.12.1996)/26</t>
  </si>
  <si>
    <t>165,00</t>
  </si>
  <si>
    <t xml:space="preserve">Gloss </t>
  </si>
  <si>
    <t>Золотарев Дмитрий</t>
  </si>
  <si>
    <t>Габдрахманов Артур</t>
  </si>
  <si>
    <t>Золотарев Максим</t>
  </si>
  <si>
    <t>Григорьев Никита</t>
  </si>
  <si>
    <t xml:space="preserve">Ильинский Денис </t>
  </si>
  <si>
    <t>Открытая (07.08.1985)/37</t>
  </si>
  <si>
    <t>73,10</t>
  </si>
  <si>
    <t>52,5</t>
  </si>
  <si>
    <t>57,5</t>
  </si>
  <si>
    <t>62,5</t>
  </si>
  <si>
    <t>50,0</t>
  </si>
  <si>
    <t>Открытая (05.07.1986)/36</t>
  </si>
  <si>
    <t>67,5</t>
  </si>
  <si>
    <t>94,00</t>
  </si>
  <si>
    <t>99,05</t>
  </si>
  <si>
    <t>72,5</t>
  </si>
  <si>
    <t>Ильинский Денис</t>
  </si>
  <si>
    <t>Порфирьев Станислав</t>
  </si>
  <si>
    <t>Назмутдинов Владислав</t>
  </si>
  <si>
    <t>-</t>
  </si>
  <si>
    <t>107,00</t>
  </si>
  <si>
    <t>Насибуллин Минулла</t>
  </si>
  <si>
    <t>Мастера 50-59 (13.03.1964)/59</t>
  </si>
  <si>
    <t>Открытая (12.11.1992)/30</t>
  </si>
  <si>
    <t>59,00</t>
  </si>
  <si>
    <t>87,5</t>
  </si>
  <si>
    <t>132,5</t>
  </si>
  <si>
    <t>147,5</t>
  </si>
  <si>
    <t>110,00</t>
  </si>
  <si>
    <t>Мастера 50-59 (22.11.1963)/59</t>
  </si>
  <si>
    <t>Ртищев Константин</t>
  </si>
  <si>
    <t>Тимофеев Дмитрий</t>
  </si>
  <si>
    <t>Федотов Вячеслав</t>
  </si>
  <si>
    <t>Кирьянов Артем</t>
  </si>
  <si>
    <t xml:space="preserve">Салават/Республика Башкортостан </t>
  </si>
  <si>
    <t xml:space="preserve">Белебей/Республика Башкортостан </t>
  </si>
  <si>
    <t xml:space="preserve">Октябрьский/Республика Башкортостан </t>
  </si>
  <si>
    <t xml:space="preserve">Уфа/Республика Башкортостан </t>
  </si>
  <si>
    <t xml:space="preserve">Туймазы/Республика Башкортостан </t>
  </si>
  <si>
    <t xml:space="preserve">Набережные Челны/Республика Татарстан  </t>
  </si>
  <si>
    <t>Всероссийский мастерский турнир «Живая сталь» и Кубок Республики Башкортостан
IPL Пауэрлифтинг без экипировки ДК
Белебей/Республика Башкортостан, 29 апреля 2023 года</t>
  </si>
  <si>
    <t>Всероссийский мастерский турнир «Живая сталь» и Кубок Республики Башкортостан
IPL Жим лежа без экипировки ДК
Белебей/Республика Башкортостан, 29 апреля 2023 года</t>
  </si>
  <si>
    <t>Всероссийский мастерский турнир «Живая сталь» и Кубок Республики Башкортостан
IPL Жим лежа без экипировки
Белебей/Республика Башкортостан, 29 апреля 2023 года</t>
  </si>
  <si>
    <t>Всероссийский мастерский турнир «Живая сталь» и Кубок Республики Башкортостан
IPL Жим лежа в однослойной экипировке ДК
Белебей/Республика Башкортостан, 29 апреля 2023 года</t>
  </si>
  <si>
    <t>Всероссийский мастерский турнир «Живая сталь» и Кубок Республики Башкортостан
WRPF Военный жим лежа с ДК
Белебей/Республика Башкортостан, 29 апреля 2023 года</t>
  </si>
  <si>
    <t>Всероссийский мастерский турнир «Живая сталь» и Кубок Республики Башкортостан
WRPF Военный жим лежа
Белебей/Республика Башкортостан, 29 апреля 2023 года</t>
  </si>
  <si>
    <t>Всероссийский мастерский турнир «Живая сталь» и Кубок Республики Башкортостан
IPL Становая тяга без экипировки ДК
Белебей/Республика Башкортостан, 29 апреля 2023 года</t>
  </si>
  <si>
    <t>Всероссийский мастерский турнир «Живая сталь» и Кубок Республики Башкортостан
IPL Становая тяга без экипировки
Белебей/Республика Башкортостан, 29 апреля 2023 года</t>
  </si>
  <si>
    <t>Всероссийский мастерский турнир «Живая сталь» и Кубок Республики Башкортостан
WRPF Строгий подъем штанги на бицепс ДК
Белебей/Республика Башкортостан, 29 апреля 2023 года</t>
  </si>
  <si>
    <t>Всероссийский мастерский турнир «Живая сталь» и Кубок Республики Башкортостан
WRPF Строгий подъем штанги на бицепс
Белебей/Республика Башкортостан, 29 апреля 2023 года</t>
  </si>
  <si>
    <t>Весовая категория</t>
  </si>
  <si>
    <t>Мастера 50-54 (24.09.1969)/53</t>
  </si>
  <si>
    <t>Мастера 55-59 (13.03.1964)/59</t>
  </si>
  <si>
    <t>Лумпов Семён, Будагов Эльмар</t>
  </si>
  <si>
    <t>Юниоры 20-23 (24.06.2001)/21</t>
  </si>
  <si>
    <t>Юноши 13-19 (25.03.2010)/13</t>
  </si>
  <si>
    <t>Приютово/Республика Башкортостан</t>
  </si>
  <si>
    <t>Жим</t>
  </si>
  <si>
    <t>№</t>
  </si>
  <si>
    <t xml:space="preserve"> </t>
  </si>
  <si>
    <t xml:space="preserve">
Дата рождения/Возраст</t>
  </si>
  <si>
    <t>Возрастная группа</t>
  </si>
  <si>
    <t>O</t>
  </si>
  <si>
    <t>J</t>
  </si>
  <si>
    <t>T</t>
  </si>
  <si>
    <t>M2</t>
  </si>
  <si>
    <t>M4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</si>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</sst>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0" fontId="0" fillId="0" borderId="15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1" fillId="0" borderId="18" xfId="0" applyNumberFormat="1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44"/>
  <sheetViews>
    <sheetView tabSelected="1" workbookViewId="0">
      <selection activeCell="E20" sqref="E20"/>
    </sheetView>
  </sheetViews>
  <sheetFormatPr baseColWidth="10" defaultColWidth="9.1640625" defaultRowHeight="13"/>
  <cols>
    <col min="1" max="1" width="7.5" style="5" bestFit="1" customWidth="1"/>
    <col min="2" max="2" width="22.5" style="5" bestFit="1" customWidth="1"/>
    <col min="3" max="3" width="26.33203125" style="5" bestFit="1" customWidth="1"/>
    <col min="4" max="4" width="15.83203125" style="5" customWidth="1"/>
    <col min="5" max="5" width="10.5" style="6" bestFit="1" customWidth="1"/>
    <col min="6" max="6" width="39.83203125" style="5" customWidth="1"/>
    <col min="7" max="7" width="5.6640625" style="10" bestFit="1" customWidth="1"/>
    <col min="8" max="9" width="5.5" style="10" customWidth="1"/>
    <col min="10" max="10" width="4.83203125" style="10" customWidth="1"/>
    <col min="11" max="13" width="5.5" style="10" customWidth="1"/>
    <col min="14" max="14" width="4.83203125" style="10" customWidth="1"/>
    <col min="15" max="17" width="5.5" style="10" customWidth="1"/>
    <col min="18" max="18" width="4.83203125" style="10" customWidth="1"/>
    <col min="19" max="19" width="7.83203125" style="7" bestFit="1" customWidth="1"/>
    <col min="20" max="20" width="8.5" style="7" bestFit="1" customWidth="1"/>
    <col min="21" max="21" width="21.83203125" style="5" customWidth="1"/>
    <col min="22" max="16384" width="9.1640625" style="3"/>
  </cols>
  <sheetData>
    <row r="1" spans="1:21" s="2" customFormat="1" ht="29" customHeight="1">
      <c r="A1" s="59" t="s">
        <v>236</v>
      </c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2"/>
    </row>
    <row r="2" spans="1:21" s="2" customFormat="1" ht="62" customHeight="1" thickBot="1">
      <c r="A2" s="63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6"/>
    </row>
    <row r="3" spans="1:21" s="1" customFormat="1" ht="12.75" customHeight="1">
      <c r="A3" s="67" t="s">
        <v>254</v>
      </c>
      <c r="B3" s="51" t="s">
        <v>0</v>
      </c>
      <c r="C3" s="69" t="s">
        <v>256</v>
      </c>
      <c r="D3" s="69" t="s">
        <v>6</v>
      </c>
      <c r="E3" s="53" t="s">
        <v>257</v>
      </c>
      <c r="F3" s="71" t="s">
        <v>5</v>
      </c>
      <c r="G3" s="71" t="s">
        <v>8</v>
      </c>
      <c r="H3" s="71"/>
      <c r="I3" s="71"/>
      <c r="J3" s="71"/>
      <c r="K3" s="71" t="s">
        <v>9</v>
      </c>
      <c r="L3" s="71"/>
      <c r="M3" s="71"/>
      <c r="N3" s="71"/>
      <c r="O3" s="71" t="s">
        <v>10</v>
      </c>
      <c r="P3" s="71"/>
      <c r="Q3" s="71"/>
      <c r="R3" s="71"/>
      <c r="S3" s="53" t="s">
        <v>1</v>
      </c>
      <c r="T3" s="53" t="s">
        <v>3</v>
      </c>
      <c r="U3" s="55" t="s">
        <v>2</v>
      </c>
    </row>
    <row r="4" spans="1:21" s="1" customFormat="1" ht="21" customHeight="1" thickBot="1">
      <c r="A4" s="68"/>
      <c r="B4" s="52"/>
      <c r="C4" s="70"/>
      <c r="D4" s="70"/>
      <c r="E4" s="54"/>
      <c r="F4" s="7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4"/>
      <c r="T4" s="54"/>
      <c r="U4" s="56"/>
    </row>
    <row r="5" spans="1:21" ht="16">
      <c r="A5" s="57" t="s">
        <v>11</v>
      </c>
      <c r="B5" s="57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spans="1:21">
      <c r="A6" s="29" t="s">
        <v>83</v>
      </c>
      <c r="B6" s="11" t="s">
        <v>84</v>
      </c>
      <c r="C6" s="11" t="s">
        <v>12</v>
      </c>
      <c r="D6" s="11" t="s">
        <v>13</v>
      </c>
      <c r="E6" s="12" t="s">
        <v>258</v>
      </c>
      <c r="F6" s="11" t="s">
        <v>230</v>
      </c>
      <c r="G6" s="27" t="s">
        <v>14</v>
      </c>
      <c r="H6" s="28" t="s">
        <v>15</v>
      </c>
      <c r="I6" s="27" t="s">
        <v>16</v>
      </c>
      <c r="J6" s="29"/>
      <c r="K6" s="28" t="s">
        <v>17</v>
      </c>
      <c r="L6" s="27" t="s">
        <v>17</v>
      </c>
      <c r="M6" s="27" t="s">
        <v>18</v>
      </c>
      <c r="N6" s="29"/>
      <c r="O6" s="27" t="s">
        <v>19</v>
      </c>
      <c r="P6" s="27" t="s">
        <v>20</v>
      </c>
      <c r="Q6" s="27" t="s">
        <v>21</v>
      </c>
      <c r="R6" s="29"/>
      <c r="S6" s="13" t="str">
        <f>"262,5"</f>
        <v>262,5</v>
      </c>
      <c r="T6" s="13" t="str">
        <f>"328,2300"</f>
        <v>328,2300</v>
      </c>
      <c r="U6" s="11" t="s">
        <v>22</v>
      </c>
    </row>
    <row r="8" spans="1:21" ht="16">
      <c r="A8" s="49" t="s">
        <v>23</v>
      </c>
      <c r="B8" s="49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</row>
    <row r="9" spans="1:21">
      <c r="A9" s="29" t="s">
        <v>83</v>
      </c>
      <c r="B9" s="11" t="s">
        <v>85</v>
      </c>
      <c r="C9" s="11" t="s">
        <v>24</v>
      </c>
      <c r="D9" s="11" t="s">
        <v>25</v>
      </c>
      <c r="E9" s="12" t="s">
        <v>258</v>
      </c>
      <c r="F9" s="11" t="s">
        <v>231</v>
      </c>
      <c r="G9" s="27" t="s">
        <v>14</v>
      </c>
      <c r="H9" s="27" t="s">
        <v>26</v>
      </c>
      <c r="I9" s="28" t="s">
        <v>27</v>
      </c>
      <c r="J9" s="29"/>
      <c r="K9" s="27" t="s">
        <v>28</v>
      </c>
      <c r="L9" s="27" t="s">
        <v>29</v>
      </c>
      <c r="M9" s="27" t="s">
        <v>30</v>
      </c>
      <c r="N9" s="29"/>
      <c r="O9" s="27" t="s">
        <v>31</v>
      </c>
      <c r="P9" s="27" t="s">
        <v>32</v>
      </c>
      <c r="Q9" s="28" t="s">
        <v>33</v>
      </c>
      <c r="R9" s="29"/>
      <c r="S9" s="13" t="str">
        <f>"215,0"</f>
        <v>215,0</v>
      </c>
      <c r="T9" s="13" t="str">
        <f>"255,1190"</f>
        <v>255,1190</v>
      </c>
      <c r="U9" s="11" t="s">
        <v>150</v>
      </c>
    </row>
    <row r="11" spans="1:21" ht="16">
      <c r="A11" s="49" t="s">
        <v>34</v>
      </c>
      <c r="B11" s="49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</row>
    <row r="12" spans="1:21">
      <c r="A12" s="29" t="s">
        <v>83</v>
      </c>
      <c r="B12" s="11" t="s">
        <v>86</v>
      </c>
      <c r="C12" s="11" t="s">
        <v>35</v>
      </c>
      <c r="D12" s="11" t="s">
        <v>36</v>
      </c>
      <c r="E12" s="12" t="s">
        <v>258</v>
      </c>
      <c r="F12" s="11" t="s">
        <v>235</v>
      </c>
      <c r="G12" s="27" t="s">
        <v>37</v>
      </c>
      <c r="H12" s="28" t="s">
        <v>38</v>
      </c>
      <c r="I12" s="28" t="s">
        <v>39</v>
      </c>
      <c r="J12" s="29"/>
      <c r="K12" s="27" t="s">
        <v>33</v>
      </c>
      <c r="L12" s="27" t="s">
        <v>40</v>
      </c>
      <c r="M12" s="27" t="s">
        <v>41</v>
      </c>
      <c r="N12" s="29"/>
      <c r="O12" s="27" t="s">
        <v>42</v>
      </c>
      <c r="P12" s="28" t="s">
        <v>43</v>
      </c>
      <c r="Q12" s="27" t="s">
        <v>43</v>
      </c>
      <c r="R12" s="29"/>
      <c r="S12" s="13" t="str">
        <f>"460,0"</f>
        <v>460,0</v>
      </c>
      <c r="T12" s="13" t="str">
        <f>"318,6420"</f>
        <v>318,6420</v>
      </c>
      <c r="U12" s="11" t="s">
        <v>227</v>
      </c>
    </row>
    <row r="14" spans="1:21" ht="16">
      <c r="A14" s="49" t="s">
        <v>44</v>
      </c>
      <c r="B14" s="49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</row>
    <row r="15" spans="1:21">
      <c r="A15" s="31" t="s">
        <v>83</v>
      </c>
      <c r="B15" s="14" t="s">
        <v>87</v>
      </c>
      <c r="C15" s="14" t="s">
        <v>46</v>
      </c>
      <c r="D15" s="14" t="s">
        <v>47</v>
      </c>
      <c r="E15" s="15" t="s">
        <v>258</v>
      </c>
      <c r="F15" s="14" t="s">
        <v>231</v>
      </c>
      <c r="G15" s="30" t="s">
        <v>48</v>
      </c>
      <c r="H15" s="30" t="s">
        <v>49</v>
      </c>
      <c r="I15" s="30" t="s">
        <v>42</v>
      </c>
      <c r="J15" s="31"/>
      <c r="K15" s="30" t="s">
        <v>50</v>
      </c>
      <c r="L15" s="30" t="s">
        <v>37</v>
      </c>
      <c r="M15" s="30" t="s">
        <v>51</v>
      </c>
      <c r="N15" s="31"/>
      <c r="O15" s="30" t="s">
        <v>52</v>
      </c>
      <c r="P15" s="30" t="s">
        <v>53</v>
      </c>
      <c r="Q15" s="30" t="s">
        <v>54</v>
      </c>
      <c r="R15" s="31"/>
      <c r="S15" s="16" t="str">
        <f>"572,5"</f>
        <v>572,5</v>
      </c>
      <c r="T15" s="45" t="str">
        <f>"367,3733"</f>
        <v>367,3733</v>
      </c>
      <c r="U15" s="14" t="s">
        <v>150</v>
      </c>
    </row>
    <row r="16" spans="1:21">
      <c r="A16" s="33" t="s">
        <v>88</v>
      </c>
      <c r="B16" s="17" t="s">
        <v>89</v>
      </c>
      <c r="C16" s="17" t="s">
        <v>55</v>
      </c>
      <c r="D16" s="17" t="s">
        <v>56</v>
      </c>
      <c r="E16" s="18" t="s">
        <v>258</v>
      </c>
      <c r="F16" s="17" t="s">
        <v>231</v>
      </c>
      <c r="G16" s="32" t="s">
        <v>43</v>
      </c>
      <c r="H16" s="32" t="s">
        <v>52</v>
      </c>
      <c r="I16" s="32" t="s">
        <v>57</v>
      </c>
      <c r="J16" s="33"/>
      <c r="K16" s="32" t="s">
        <v>19</v>
      </c>
      <c r="L16" s="34" t="s">
        <v>58</v>
      </c>
      <c r="M16" s="34" t="s">
        <v>58</v>
      </c>
      <c r="N16" s="33"/>
      <c r="O16" s="32" t="s">
        <v>52</v>
      </c>
      <c r="P16" s="32" t="s">
        <v>59</v>
      </c>
      <c r="Q16" s="34" t="s">
        <v>60</v>
      </c>
      <c r="R16" s="33"/>
      <c r="S16" s="19" t="str">
        <f>"560,0"</f>
        <v>560,0</v>
      </c>
      <c r="T16" s="46" t="str">
        <f>"358,1200"</f>
        <v>358,1200</v>
      </c>
      <c r="U16" s="17" t="s">
        <v>229</v>
      </c>
    </row>
    <row r="18" spans="1:21" ht="16">
      <c r="A18" s="49" t="s">
        <v>61</v>
      </c>
      <c r="B18" s="49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</row>
    <row r="19" spans="1:21">
      <c r="A19" s="31" t="s">
        <v>83</v>
      </c>
      <c r="B19" s="14" t="s">
        <v>90</v>
      </c>
      <c r="C19" s="14" t="s">
        <v>63</v>
      </c>
      <c r="D19" s="14" t="s">
        <v>64</v>
      </c>
      <c r="E19" s="15" t="s">
        <v>258</v>
      </c>
      <c r="F19" s="14" t="s">
        <v>231</v>
      </c>
      <c r="G19" s="30" t="s">
        <v>65</v>
      </c>
      <c r="H19" s="30" t="s">
        <v>52</v>
      </c>
      <c r="I19" s="30" t="s">
        <v>53</v>
      </c>
      <c r="J19" s="31"/>
      <c r="K19" s="30" t="s">
        <v>66</v>
      </c>
      <c r="L19" s="30" t="s">
        <v>37</v>
      </c>
      <c r="M19" s="30" t="s">
        <v>39</v>
      </c>
      <c r="N19" s="31"/>
      <c r="O19" s="30" t="s">
        <v>67</v>
      </c>
      <c r="P19" s="30" t="s">
        <v>68</v>
      </c>
      <c r="Q19" s="35" t="s">
        <v>69</v>
      </c>
      <c r="R19" s="31"/>
      <c r="S19" s="16" t="str">
        <f>"640,0"</f>
        <v>640,0</v>
      </c>
      <c r="T19" s="45" t="str">
        <f>"390,9120"</f>
        <v>390,9120</v>
      </c>
      <c r="U19" s="14" t="s">
        <v>150</v>
      </c>
    </row>
    <row r="20" spans="1:21">
      <c r="A20" s="33" t="s">
        <v>88</v>
      </c>
      <c r="B20" s="17" t="s">
        <v>91</v>
      </c>
      <c r="C20" s="17" t="s">
        <v>70</v>
      </c>
      <c r="D20" s="17" t="s">
        <v>71</v>
      </c>
      <c r="E20" s="18" t="s">
        <v>258</v>
      </c>
      <c r="F20" s="17" t="s">
        <v>235</v>
      </c>
      <c r="G20" s="32" t="s">
        <v>21</v>
      </c>
      <c r="H20" s="32" t="s">
        <v>72</v>
      </c>
      <c r="I20" s="32" t="s">
        <v>66</v>
      </c>
      <c r="J20" s="33"/>
      <c r="K20" s="32" t="s">
        <v>33</v>
      </c>
      <c r="L20" s="32" t="s">
        <v>73</v>
      </c>
      <c r="M20" s="32" t="s">
        <v>74</v>
      </c>
      <c r="N20" s="33"/>
      <c r="O20" s="32" t="s">
        <v>66</v>
      </c>
      <c r="P20" s="32" t="s">
        <v>37</v>
      </c>
      <c r="Q20" s="32" t="s">
        <v>75</v>
      </c>
      <c r="R20" s="33"/>
      <c r="S20" s="19" t="str">
        <f>"422,5"</f>
        <v>422,5</v>
      </c>
      <c r="T20" s="46" t="str">
        <f>"265,6680"</f>
        <v>265,6680</v>
      </c>
      <c r="U20" s="17" t="s">
        <v>86</v>
      </c>
    </row>
    <row r="22" spans="1:21" ht="16">
      <c r="F22" s="8"/>
      <c r="G22" s="5"/>
    </row>
    <row r="23" spans="1:21" ht="16">
      <c r="F23" s="8"/>
      <c r="G23" s="5"/>
    </row>
    <row r="24" spans="1:21" ht="16">
      <c r="F24" s="8"/>
      <c r="G24" s="5"/>
    </row>
    <row r="25" spans="1:21" ht="16">
      <c r="F25" s="8"/>
      <c r="G25" s="5"/>
    </row>
    <row r="26" spans="1:21" ht="16">
      <c r="F26" s="8"/>
      <c r="G26" s="5"/>
    </row>
    <row r="27" spans="1:21" ht="16">
      <c r="F27" s="8"/>
      <c r="G27" s="5"/>
    </row>
    <row r="28" spans="1:21" ht="16">
      <c r="F28" s="8"/>
      <c r="G28" s="5"/>
    </row>
    <row r="29" spans="1:21">
      <c r="G29" s="5"/>
    </row>
    <row r="30" spans="1:21" ht="18">
      <c r="C30" s="9"/>
      <c r="D30" s="9"/>
      <c r="E30" s="5"/>
      <c r="F30" s="6"/>
      <c r="G30" s="5"/>
    </row>
    <row r="31" spans="1:21" ht="16">
      <c r="C31" s="42"/>
      <c r="D31" s="42"/>
      <c r="E31" s="5"/>
      <c r="F31" s="6"/>
      <c r="G31" s="5"/>
    </row>
    <row r="32" spans="1:21" ht="14">
      <c r="C32" s="21"/>
      <c r="D32" s="22"/>
      <c r="E32" s="5"/>
      <c r="F32" s="6"/>
      <c r="G32" s="5"/>
    </row>
    <row r="33" spans="3:7" ht="14">
      <c r="C33" s="1"/>
      <c r="D33" s="1"/>
      <c r="E33" s="1"/>
      <c r="F33" s="43"/>
      <c r="G33" s="1"/>
    </row>
    <row r="34" spans="3:7">
      <c r="E34" s="10"/>
      <c r="F34" s="26"/>
      <c r="G34" s="25"/>
    </row>
    <row r="35" spans="3:7">
      <c r="E35" s="10"/>
      <c r="F35" s="26"/>
      <c r="G35" s="25"/>
    </row>
    <row r="36" spans="3:7">
      <c r="E36" s="5"/>
      <c r="F36" s="6"/>
      <c r="G36" s="5"/>
    </row>
    <row r="37" spans="3:7">
      <c r="E37" s="5"/>
      <c r="F37" s="6"/>
      <c r="G37" s="5"/>
    </row>
    <row r="38" spans="3:7" ht="16">
      <c r="C38" s="42"/>
      <c r="D38" s="42"/>
      <c r="E38" s="5"/>
      <c r="F38" s="6"/>
      <c r="G38" s="5"/>
    </row>
    <row r="39" spans="3:7" ht="14">
      <c r="C39" s="21"/>
      <c r="D39" s="22"/>
      <c r="E39" s="5"/>
      <c r="F39" s="6"/>
      <c r="G39" s="5"/>
    </row>
    <row r="40" spans="3:7" ht="14">
      <c r="C40" s="1"/>
      <c r="D40" s="1"/>
      <c r="E40" s="1"/>
      <c r="F40" s="43"/>
      <c r="G40" s="1"/>
    </row>
    <row r="41" spans="3:7">
      <c r="E41" s="10"/>
      <c r="F41" s="26"/>
      <c r="G41" s="25"/>
    </row>
    <row r="42" spans="3:7">
      <c r="E42" s="10"/>
      <c r="F42" s="26"/>
      <c r="G42" s="25"/>
    </row>
    <row r="43" spans="3:7">
      <c r="E43" s="10"/>
      <c r="F43" s="26"/>
      <c r="G43" s="25"/>
    </row>
    <row r="44" spans="3:7">
      <c r="E44" s="5"/>
      <c r="F44" s="6"/>
      <c r="G44" s="5"/>
    </row>
  </sheetData>
  <mergeCells count="18"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A11:R11"/>
    <mergeCell ref="A14:R14"/>
    <mergeCell ref="A18:R18"/>
    <mergeCell ref="B3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44"/>
  <sheetViews>
    <sheetView workbookViewId="0">
      <selection activeCell="E24" sqref="E24"/>
    </sheetView>
  </sheetViews>
  <sheetFormatPr baseColWidth="10" defaultColWidth="9.1640625" defaultRowHeight="13"/>
  <cols>
    <col min="1" max="1" width="7.5" style="5" bestFit="1" customWidth="1"/>
    <col min="2" max="2" width="22.6640625" style="5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35.83203125" style="5" customWidth="1"/>
    <col min="7" max="7" width="5.6640625" style="10" bestFit="1" customWidth="1"/>
    <col min="8" max="9" width="5.5" style="10" customWidth="1"/>
    <col min="10" max="10" width="4.83203125" style="10" customWidth="1"/>
    <col min="11" max="11" width="10.5" style="7" bestFit="1" customWidth="1"/>
    <col min="12" max="12" width="8.5" style="7" bestFit="1" customWidth="1"/>
    <col min="13" max="13" width="23.33203125" style="5" customWidth="1"/>
    <col min="14" max="16384" width="9.1640625" style="3"/>
  </cols>
  <sheetData>
    <row r="1" spans="1:13" s="2" customFormat="1" ht="29" customHeight="1">
      <c r="A1" s="59" t="s">
        <v>237</v>
      </c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</row>
    <row r="2" spans="1:13" s="2" customFormat="1" ht="62" customHeight="1" thickBot="1">
      <c r="A2" s="63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3" s="1" customFormat="1" ht="12.75" customHeight="1">
      <c r="A3" s="67" t="s">
        <v>254</v>
      </c>
      <c r="B3" s="51" t="s">
        <v>0</v>
      </c>
      <c r="C3" s="69" t="s">
        <v>256</v>
      </c>
      <c r="D3" s="69" t="s">
        <v>6</v>
      </c>
      <c r="E3" s="53" t="s">
        <v>257</v>
      </c>
      <c r="F3" s="71" t="s">
        <v>5</v>
      </c>
      <c r="G3" s="71" t="s">
        <v>9</v>
      </c>
      <c r="H3" s="71"/>
      <c r="I3" s="71"/>
      <c r="J3" s="71"/>
      <c r="K3" s="53" t="s">
        <v>112</v>
      </c>
      <c r="L3" s="53" t="s">
        <v>3</v>
      </c>
      <c r="M3" s="55" t="s">
        <v>2</v>
      </c>
    </row>
    <row r="4" spans="1:13" s="1" customFormat="1" ht="21" customHeight="1" thickBot="1">
      <c r="A4" s="68"/>
      <c r="B4" s="52"/>
      <c r="C4" s="70"/>
      <c r="D4" s="70"/>
      <c r="E4" s="54"/>
      <c r="F4" s="70"/>
      <c r="G4" s="4">
        <v>1</v>
      </c>
      <c r="H4" s="4">
        <v>2</v>
      </c>
      <c r="I4" s="4">
        <v>3</v>
      </c>
      <c r="J4" s="4" t="s">
        <v>4</v>
      </c>
      <c r="K4" s="54"/>
      <c r="L4" s="54"/>
      <c r="M4" s="56"/>
    </row>
    <row r="5" spans="1:13" ht="16">
      <c r="A5" s="57" t="s">
        <v>118</v>
      </c>
      <c r="B5" s="57"/>
      <c r="C5" s="58"/>
      <c r="D5" s="58"/>
      <c r="E5" s="58"/>
      <c r="F5" s="58"/>
      <c r="G5" s="58"/>
      <c r="H5" s="58"/>
      <c r="I5" s="58"/>
      <c r="J5" s="58"/>
    </row>
    <row r="6" spans="1:13">
      <c r="A6" s="31" t="s">
        <v>83</v>
      </c>
      <c r="B6" s="14" t="s">
        <v>143</v>
      </c>
      <c r="C6" s="14" t="s">
        <v>120</v>
      </c>
      <c r="D6" s="14" t="s">
        <v>121</v>
      </c>
      <c r="E6" s="15" t="s">
        <v>258</v>
      </c>
      <c r="F6" s="14" t="s">
        <v>232</v>
      </c>
      <c r="G6" s="30" t="s">
        <v>21</v>
      </c>
      <c r="H6" s="30" t="s">
        <v>72</v>
      </c>
      <c r="I6" s="30" t="s">
        <v>66</v>
      </c>
      <c r="J6" s="31"/>
      <c r="K6" s="16" t="str">
        <f>"140,0"</f>
        <v>140,0</v>
      </c>
      <c r="L6" s="16" t="str">
        <f>"100,0440"</f>
        <v>100,0440</v>
      </c>
      <c r="M6" s="14" t="s">
        <v>255</v>
      </c>
    </row>
    <row r="7" spans="1:13">
      <c r="A7" s="33" t="s">
        <v>88</v>
      </c>
      <c r="B7" s="17" t="s">
        <v>144</v>
      </c>
      <c r="C7" s="17" t="s">
        <v>122</v>
      </c>
      <c r="D7" s="17" t="s">
        <v>123</v>
      </c>
      <c r="E7" s="18" t="s">
        <v>258</v>
      </c>
      <c r="F7" s="17" t="s">
        <v>231</v>
      </c>
      <c r="G7" s="34" t="s">
        <v>124</v>
      </c>
      <c r="H7" s="32" t="s">
        <v>58</v>
      </c>
      <c r="I7" s="34" t="s">
        <v>21</v>
      </c>
      <c r="J7" s="33"/>
      <c r="K7" s="19" t="str">
        <f>"127,5"</f>
        <v>127,5</v>
      </c>
      <c r="L7" s="19" t="str">
        <f>"91,7107"</f>
        <v>91,7107</v>
      </c>
      <c r="M7" s="17" t="s">
        <v>255</v>
      </c>
    </row>
    <row r="9" spans="1:13" ht="16">
      <c r="A9" s="49" t="s">
        <v>34</v>
      </c>
      <c r="B9" s="49"/>
      <c r="C9" s="50"/>
      <c r="D9" s="50"/>
      <c r="E9" s="50"/>
      <c r="F9" s="50"/>
      <c r="G9" s="50"/>
      <c r="H9" s="50"/>
      <c r="I9" s="50"/>
      <c r="J9" s="50"/>
    </row>
    <row r="10" spans="1:13">
      <c r="A10" s="31" t="s">
        <v>83</v>
      </c>
      <c r="B10" s="14" t="s">
        <v>145</v>
      </c>
      <c r="C10" s="14" t="s">
        <v>126</v>
      </c>
      <c r="D10" s="14" t="s">
        <v>127</v>
      </c>
      <c r="E10" s="15" t="s">
        <v>258</v>
      </c>
      <c r="F10" s="14" t="s">
        <v>231</v>
      </c>
      <c r="G10" s="30" t="s">
        <v>74</v>
      </c>
      <c r="H10" s="30" t="s">
        <v>58</v>
      </c>
      <c r="I10" s="30" t="s">
        <v>72</v>
      </c>
      <c r="J10" s="31"/>
      <c r="K10" s="16" t="str">
        <f>"135,0"</f>
        <v>135,0</v>
      </c>
      <c r="L10" s="16" t="str">
        <f>"92,1645"</f>
        <v>92,1645</v>
      </c>
      <c r="M10" s="14" t="s">
        <v>255</v>
      </c>
    </row>
    <row r="11" spans="1:13">
      <c r="A11" s="39" t="s">
        <v>88</v>
      </c>
      <c r="B11" s="36" t="s">
        <v>146</v>
      </c>
      <c r="C11" s="36" t="s">
        <v>128</v>
      </c>
      <c r="D11" s="36" t="s">
        <v>129</v>
      </c>
      <c r="E11" s="37" t="s">
        <v>258</v>
      </c>
      <c r="F11" s="36" t="s">
        <v>232</v>
      </c>
      <c r="G11" s="40" t="s">
        <v>21</v>
      </c>
      <c r="H11" s="41" t="s">
        <v>130</v>
      </c>
      <c r="I11" s="41" t="s">
        <v>130</v>
      </c>
      <c r="J11" s="39"/>
      <c r="K11" s="38" t="str">
        <f>"130,0"</f>
        <v>130,0</v>
      </c>
      <c r="L11" s="38" t="str">
        <f>"87,6070"</f>
        <v>87,6070</v>
      </c>
      <c r="M11" s="36" t="s">
        <v>131</v>
      </c>
    </row>
    <row r="12" spans="1:13">
      <c r="A12" s="39" t="s">
        <v>147</v>
      </c>
      <c r="B12" s="36" t="s">
        <v>148</v>
      </c>
      <c r="C12" s="36" t="s">
        <v>132</v>
      </c>
      <c r="D12" s="36" t="s">
        <v>133</v>
      </c>
      <c r="E12" s="37" t="s">
        <v>258</v>
      </c>
      <c r="F12" s="36" t="s">
        <v>231</v>
      </c>
      <c r="G12" s="41" t="s">
        <v>21</v>
      </c>
      <c r="H12" s="40" t="s">
        <v>21</v>
      </c>
      <c r="I12" s="41" t="s">
        <v>50</v>
      </c>
      <c r="J12" s="39"/>
      <c r="K12" s="38" t="str">
        <f>"130,0"</f>
        <v>130,0</v>
      </c>
      <c r="L12" s="38" t="str">
        <f>"87,5420"</f>
        <v>87,5420</v>
      </c>
      <c r="M12" s="36" t="s">
        <v>255</v>
      </c>
    </row>
    <row r="13" spans="1:13">
      <c r="A13" s="33" t="s">
        <v>83</v>
      </c>
      <c r="B13" s="17" t="s">
        <v>149</v>
      </c>
      <c r="C13" s="17" t="s">
        <v>247</v>
      </c>
      <c r="D13" s="17" t="s">
        <v>134</v>
      </c>
      <c r="E13" s="18" t="s">
        <v>263</v>
      </c>
      <c r="F13" s="17" t="s">
        <v>230</v>
      </c>
      <c r="G13" s="32" t="s">
        <v>21</v>
      </c>
      <c r="H13" s="32" t="s">
        <v>72</v>
      </c>
      <c r="I13" s="32" t="s">
        <v>66</v>
      </c>
      <c r="J13" s="33"/>
      <c r="K13" s="19" t="str">
        <f>"140,0"</f>
        <v>140,0</v>
      </c>
      <c r="L13" s="19" t="str">
        <f>"114,6529"</f>
        <v>114,6529</v>
      </c>
      <c r="M13" s="17" t="s">
        <v>255</v>
      </c>
    </row>
    <row r="15" spans="1:13" ht="16">
      <c r="A15" s="49" t="s">
        <v>44</v>
      </c>
      <c r="B15" s="49"/>
      <c r="C15" s="50"/>
      <c r="D15" s="50"/>
      <c r="E15" s="50"/>
      <c r="F15" s="50"/>
      <c r="G15" s="50"/>
      <c r="H15" s="50"/>
      <c r="I15" s="50"/>
      <c r="J15" s="50"/>
    </row>
    <row r="16" spans="1:13">
      <c r="A16" s="29" t="s">
        <v>83</v>
      </c>
      <c r="B16" s="11" t="s">
        <v>87</v>
      </c>
      <c r="C16" s="11" t="s">
        <v>46</v>
      </c>
      <c r="D16" s="11" t="s">
        <v>47</v>
      </c>
      <c r="E16" s="12" t="s">
        <v>258</v>
      </c>
      <c r="F16" s="11" t="s">
        <v>231</v>
      </c>
      <c r="G16" s="27" t="s">
        <v>50</v>
      </c>
      <c r="H16" s="27" t="s">
        <v>37</v>
      </c>
      <c r="I16" s="27" t="s">
        <v>51</v>
      </c>
      <c r="J16" s="29"/>
      <c r="K16" s="13" t="str">
        <f>"152,5"</f>
        <v>152,5</v>
      </c>
      <c r="L16" s="13" t="str">
        <f>"97,8593"</f>
        <v>97,8593</v>
      </c>
      <c r="M16" s="11" t="s">
        <v>150</v>
      </c>
    </row>
    <row r="18" spans="1:13" ht="16">
      <c r="A18" s="49" t="s">
        <v>61</v>
      </c>
      <c r="B18" s="49"/>
      <c r="C18" s="50"/>
      <c r="D18" s="50"/>
      <c r="E18" s="50"/>
      <c r="F18" s="50"/>
      <c r="G18" s="50"/>
      <c r="H18" s="50"/>
      <c r="I18" s="50"/>
      <c r="J18" s="50"/>
    </row>
    <row r="19" spans="1:13">
      <c r="A19" s="31" t="s">
        <v>83</v>
      </c>
      <c r="B19" s="14" t="s">
        <v>150</v>
      </c>
      <c r="C19" s="14" t="s">
        <v>136</v>
      </c>
      <c r="D19" s="14" t="s">
        <v>137</v>
      </c>
      <c r="E19" s="15" t="s">
        <v>258</v>
      </c>
      <c r="F19" s="14" t="s">
        <v>231</v>
      </c>
      <c r="G19" s="30" t="s">
        <v>66</v>
      </c>
      <c r="H19" s="35" t="s">
        <v>50</v>
      </c>
      <c r="I19" s="30" t="s">
        <v>50</v>
      </c>
      <c r="J19" s="31"/>
      <c r="K19" s="16" t="str">
        <f>"145,0"</f>
        <v>145,0</v>
      </c>
      <c r="L19" s="16" t="str">
        <f>"90,1900"</f>
        <v>90,1900</v>
      </c>
      <c r="M19" s="14" t="s">
        <v>255</v>
      </c>
    </row>
    <row r="20" spans="1:13">
      <c r="A20" s="33" t="s">
        <v>88</v>
      </c>
      <c r="B20" s="17" t="s">
        <v>151</v>
      </c>
      <c r="C20" s="17" t="s">
        <v>138</v>
      </c>
      <c r="D20" s="17" t="s">
        <v>139</v>
      </c>
      <c r="E20" s="18" t="s">
        <v>258</v>
      </c>
      <c r="F20" s="17" t="s">
        <v>231</v>
      </c>
      <c r="G20" s="32" t="s">
        <v>72</v>
      </c>
      <c r="H20" s="34" t="s">
        <v>66</v>
      </c>
      <c r="I20" s="32" t="s">
        <v>66</v>
      </c>
      <c r="J20" s="33"/>
      <c r="K20" s="19" t="str">
        <f>"140,0"</f>
        <v>140,0</v>
      </c>
      <c r="L20" s="19" t="str">
        <f>"86,0580"</f>
        <v>86,0580</v>
      </c>
      <c r="M20" s="17" t="s">
        <v>255</v>
      </c>
    </row>
    <row r="22" spans="1:13" ht="16">
      <c r="A22" s="49" t="s">
        <v>97</v>
      </c>
      <c r="B22" s="49"/>
      <c r="C22" s="50"/>
      <c r="D22" s="50"/>
      <c r="E22" s="50"/>
      <c r="F22" s="50"/>
      <c r="G22" s="50"/>
      <c r="H22" s="50"/>
      <c r="I22" s="50"/>
      <c r="J22" s="50"/>
    </row>
    <row r="23" spans="1:13">
      <c r="A23" s="29" t="s">
        <v>83</v>
      </c>
      <c r="B23" s="11" t="s">
        <v>152</v>
      </c>
      <c r="C23" s="11" t="s">
        <v>140</v>
      </c>
      <c r="D23" s="11" t="s">
        <v>141</v>
      </c>
      <c r="E23" s="12" t="s">
        <v>258</v>
      </c>
      <c r="F23" s="11" t="s">
        <v>231</v>
      </c>
      <c r="G23" s="27" t="s">
        <v>50</v>
      </c>
      <c r="H23" s="27" t="s">
        <v>37</v>
      </c>
      <c r="I23" s="27" t="s">
        <v>38</v>
      </c>
      <c r="J23" s="29"/>
      <c r="K23" s="13" t="str">
        <f>"155,0"</f>
        <v>155,0</v>
      </c>
      <c r="L23" s="13" t="str">
        <f>"91,2640"</f>
        <v>91,2640</v>
      </c>
      <c r="M23" s="11" t="s">
        <v>255</v>
      </c>
    </row>
    <row r="25" spans="1:13">
      <c r="K25" s="10"/>
      <c r="M25" s="7"/>
    </row>
    <row r="26" spans="1:13">
      <c r="K26" s="10"/>
      <c r="M26" s="7"/>
    </row>
    <row r="27" spans="1:13" ht="18">
      <c r="B27" s="9" t="s">
        <v>7</v>
      </c>
      <c r="C27" s="9"/>
      <c r="K27" s="10"/>
      <c r="M27" s="7"/>
    </row>
    <row r="28" spans="1:13" ht="16">
      <c r="B28" s="20" t="s">
        <v>80</v>
      </c>
      <c r="C28" s="20"/>
      <c r="K28" s="10"/>
      <c r="M28" s="7"/>
    </row>
    <row r="29" spans="1:13" ht="14">
      <c r="B29" s="21"/>
      <c r="C29" s="22" t="s">
        <v>76</v>
      </c>
      <c r="K29" s="10"/>
      <c r="M29" s="7"/>
    </row>
    <row r="30" spans="1:13" ht="14">
      <c r="B30" s="23" t="s">
        <v>77</v>
      </c>
      <c r="C30" s="23" t="s">
        <v>78</v>
      </c>
      <c r="D30" s="23" t="s">
        <v>246</v>
      </c>
      <c r="E30" s="24" t="s">
        <v>110</v>
      </c>
      <c r="F30" s="23" t="s">
        <v>79</v>
      </c>
      <c r="K30" s="10"/>
      <c r="M30" s="7"/>
    </row>
    <row r="31" spans="1:13">
      <c r="B31" s="5" t="s">
        <v>119</v>
      </c>
      <c r="C31" s="5" t="s">
        <v>76</v>
      </c>
      <c r="D31" s="10" t="s">
        <v>142</v>
      </c>
      <c r="E31" s="26">
        <v>140</v>
      </c>
      <c r="F31" s="25">
        <v>100.04400372505199</v>
      </c>
      <c r="K31" s="10"/>
      <c r="M31" s="7"/>
    </row>
    <row r="32" spans="1:13">
      <c r="B32" s="5" t="s">
        <v>45</v>
      </c>
      <c r="C32" s="5" t="s">
        <v>76</v>
      </c>
      <c r="D32" s="10" t="s">
        <v>82</v>
      </c>
      <c r="E32" s="26">
        <v>152.5</v>
      </c>
      <c r="F32" s="25">
        <v>97.859254479408307</v>
      </c>
      <c r="G32" s="5"/>
      <c r="K32" s="10"/>
      <c r="M32" s="7"/>
    </row>
    <row r="33" spans="2:13">
      <c r="B33" s="5" t="s">
        <v>125</v>
      </c>
      <c r="C33" s="5" t="s">
        <v>76</v>
      </c>
      <c r="D33" s="10" t="s">
        <v>111</v>
      </c>
      <c r="E33" s="26">
        <v>135</v>
      </c>
      <c r="F33" s="25">
        <v>92.1644970774651</v>
      </c>
      <c r="G33" s="5"/>
      <c r="K33" s="10"/>
      <c r="M33" s="7"/>
    </row>
    <row r="34" spans="2:13" ht="14">
      <c r="C34" s="1"/>
      <c r="D34" s="1"/>
      <c r="E34" s="1"/>
      <c r="F34" s="43"/>
      <c r="G34" s="1"/>
      <c r="K34" s="10"/>
      <c r="M34" s="7"/>
    </row>
    <row r="35" spans="2:13">
      <c r="E35" s="10"/>
      <c r="F35" s="26"/>
      <c r="G35" s="25"/>
      <c r="K35" s="10"/>
      <c r="M35" s="7"/>
    </row>
    <row r="36" spans="2:13">
      <c r="K36" s="10"/>
      <c r="M36" s="7"/>
    </row>
    <row r="37" spans="2:13">
      <c r="K37" s="10"/>
      <c r="M37" s="7"/>
    </row>
    <row r="38" spans="2:13">
      <c r="K38" s="10"/>
      <c r="M38" s="7"/>
    </row>
    <row r="39" spans="2:13">
      <c r="K39" s="10"/>
      <c r="M39" s="7"/>
    </row>
    <row r="40" spans="2:13">
      <c r="K40" s="10"/>
      <c r="M40" s="7"/>
    </row>
    <row r="41" spans="2:13">
      <c r="K41" s="10"/>
      <c r="M41" s="7"/>
    </row>
    <row r="42" spans="2:13">
      <c r="K42" s="10"/>
      <c r="M42" s="7"/>
    </row>
    <row r="43" spans="2:13">
      <c r="K43" s="10"/>
      <c r="M43" s="7"/>
    </row>
    <row r="44" spans="2:13">
      <c r="E44" s="5"/>
      <c r="F44" s="6"/>
      <c r="G44" s="5"/>
      <c r="K44" s="10"/>
      <c r="M44" s="7"/>
    </row>
  </sheetData>
  <mergeCells count="16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9:J9"/>
    <mergeCell ref="A15:J15"/>
    <mergeCell ref="A18:J18"/>
    <mergeCell ref="A22:J22"/>
    <mergeCell ref="B3: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7"/>
  <sheetViews>
    <sheetView workbookViewId="0">
      <selection activeCell="E17" sqref="E17"/>
    </sheetView>
  </sheetViews>
  <sheetFormatPr baseColWidth="10" defaultColWidth="9.1640625" defaultRowHeight="13"/>
  <cols>
    <col min="1" max="1" width="7.5" style="5" bestFit="1" customWidth="1"/>
    <col min="2" max="2" width="22.83203125" style="5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36.5" style="5" bestFit="1" customWidth="1"/>
    <col min="7" max="7" width="5.6640625" style="10" bestFit="1" customWidth="1"/>
    <col min="8" max="9" width="5.5" style="10" customWidth="1"/>
    <col min="10" max="10" width="4.83203125" style="10" customWidth="1"/>
    <col min="11" max="11" width="10.5" style="7" bestFit="1" customWidth="1"/>
    <col min="12" max="12" width="8.5" style="7" bestFit="1" customWidth="1"/>
    <col min="13" max="13" width="30.33203125" style="5" customWidth="1"/>
    <col min="14" max="16384" width="9.1640625" style="3"/>
  </cols>
  <sheetData>
    <row r="1" spans="1:13" s="2" customFormat="1" ht="29" customHeight="1">
      <c r="A1" s="59" t="s">
        <v>238</v>
      </c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</row>
    <row r="2" spans="1:13" s="2" customFormat="1" ht="62" customHeight="1" thickBot="1">
      <c r="A2" s="63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3" s="1" customFormat="1" ht="12.75" customHeight="1">
      <c r="A3" s="67" t="s">
        <v>254</v>
      </c>
      <c r="B3" s="51" t="s">
        <v>0</v>
      </c>
      <c r="C3" s="69" t="s">
        <v>256</v>
      </c>
      <c r="D3" s="69" t="s">
        <v>6</v>
      </c>
      <c r="E3" s="53" t="s">
        <v>257</v>
      </c>
      <c r="F3" s="71" t="s">
        <v>5</v>
      </c>
      <c r="G3" s="71" t="s">
        <v>9</v>
      </c>
      <c r="H3" s="71"/>
      <c r="I3" s="71"/>
      <c r="J3" s="71"/>
      <c r="K3" s="53" t="s">
        <v>112</v>
      </c>
      <c r="L3" s="53" t="s">
        <v>3</v>
      </c>
      <c r="M3" s="55" t="s">
        <v>2</v>
      </c>
    </row>
    <row r="4" spans="1:13" s="1" customFormat="1" ht="21" customHeight="1" thickBot="1">
      <c r="A4" s="68"/>
      <c r="B4" s="52"/>
      <c r="C4" s="70"/>
      <c r="D4" s="70"/>
      <c r="E4" s="54"/>
      <c r="F4" s="70"/>
      <c r="G4" s="4">
        <v>1</v>
      </c>
      <c r="H4" s="4">
        <v>2</v>
      </c>
      <c r="I4" s="4">
        <v>3</v>
      </c>
      <c r="J4" s="4" t="s">
        <v>4</v>
      </c>
      <c r="K4" s="54"/>
      <c r="L4" s="54"/>
      <c r="M4" s="56"/>
    </row>
    <row r="5" spans="1:13" ht="16">
      <c r="A5" s="57" t="s">
        <v>34</v>
      </c>
      <c r="B5" s="57"/>
      <c r="C5" s="58"/>
      <c r="D5" s="58"/>
      <c r="E5" s="58"/>
      <c r="F5" s="58"/>
      <c r="G5" s="58"/>
      <c r="H5" s="58"/>
      <c r="I5" s="58"/>
      <c r="J5" s="58"/>
    </row>
    <row r="6" spans="1:13">
      <c r="A6" s="29" t="s">
        <v>83</v>
      </c>
      <c r="B6" s="11" t="s">
        <v>113</v>
      </c>
      <c r="C6" s="11" t="s">
        <v>92</v>
      </c>
      <c r="D6" s="11" t="s">
        <v>93</v>
      </c>
      <c r="E6" s="12" t="s">
        <v>258</v>
      </c>
      <c r="F6" s="11" t="s">
        <v>233</v>
      </c>
      <c r="G6" s="27" t="s">
        <v>94</v>
      </c>
      <c r="H6" s="27" t="s">
        <v>75</v>
      </c>
      <c r="I6" s="28" t="s">
        <v>48</v>
      </c>
      <c r="J6" s="29"/>
      <c r="K6" s="13" t="str">
        <f>"165,0"</f>
        <v>165,0</v>
      </c>
      <c r="L6" s="13" t="str">
        <f>"111,7710"</f>
        <v>111,7710</v>
      </c>
      <c r="M6" s="11" t="s">
        <v>249</v>
      </c>
    </row>
    <row r="8" spans="1:13" ht="16">
      <c r="A8" s="49" t="s">
        <v>61</v>
      </c>
      <c r="B8" s="49"/>
      <c r="C8" s="50"/>
      <c r="D8" s="50"/>
      <c r="E8" s="50"/>
      <c r="F8" s="50"/>
      <c r="G8" s="50"/>
      <c r="H8" s="50"/>
      <c r="I8" s="50"/>
      <c r="J8" s="50"/>
    </row>
    <row r="9" spans="1:13">
      <c r="A9" s="29" t="s">
        <v>83</v>
      </c>
      <c r="B9" s="11" t="s">
        <v>114</v>
      </c>
      <c r="C9" s="11" t="s">
        <v>248</v>
      </c>
      <c r="D9" s="11" t="s">
        <v>95</v>
      </c>
      <c r="E9" s="12" t="s">
        <v>262</v>
      </c>
      <c r="F9" s="11" t="s">
        <v>231</v>
      </c>
      <c r="G9" s="27" t="s">
        <v>96</v>
      </c>
      <c r="H9" s="27" t="s">
        <v>21</v>
      </c>
      <c r="I9" s="28" t="s">
        <v>66</v>
      </c>
      <c r="J9" s="29"/>
      <c r="K9" s="13" t="str">
        <f>"130,0"</f>
        <v>130,0</v>
      </c>
      <c r="L9" s="13" t="str">
        <f>"107,2481"</f>
        <v>107,2481</v>
      </c>
      <c r="M9" s="11" t="s">
        <v>255</v>
      </c>
    </row>
    <row r="11" spans="1:13" ht="16">
      <c r="A11" s="49" t="s">
        <v>97</v>
      </c>
      <c r="B11" s="49"/>
      <c r="C11" s="50"/>
      <c r="D11" s="50"/>
      <c r="E11" s="50"/>
      <c r="F11" s="50"/>
      <c r="G11" s="50"/>
      <c r="H11" s="50"/>
      <c r="I11" s="50"/>
      <c r="J11" s="50"/>
    </row>
    <row r="12" spans="1:13">
      <c r="A12" s="31" t="s">
        <v>83</v>
      </c>
      <c r="B12" s="14" t="s">
        <v>115</v>
      </c>
      <c r="C12" s="14" t="s">
        <v>98</v>
      </c>
      <c r="D12" s="14" t="s">
        <v>99</v>
      </c>
      <c r="E12" s="15" t="s">
        <v>258</v>
      </c>
      <c r="F12" s="14" t="s">
        <v>100</v>
      </c>
      <c r="G12" s="30" t="s">
        <v>101</v>
      </c>
      <c r="H12" s="30" t="s">
        <v>102</v>
      </c>
      <c r="I12" s="30" t="s">
        <v>43</v>
      </c>
      <c r="J12" s="31"/>
      <c r="K12" s="16" t="str">
        <f>"200,0"</f>
        <v>200,0</v>
      </c>
      <c r="L12" s="16" t="str">
        <f>"118,0400"</f>
        <v>118,0400</v>
      </c>
      <c r="M12" s="14" t="s">
        <v>255</v>
      </c>
    </row>
    <row r="13" spans="1:13">
      <c r="A13" s="33" t="s">
        <v>88</v>
      </c>
      <c r="B13" s="17" t="s">
        <v>116</v>
      </c>
      <c r="C13" s="17" t="s">
        <v>103</v>
      </c>
      <c r="D13" s="17" t="s">
        <v>104</v>
      </c>
      <c r="E13" s="18" t="s">
        <v>258</v>
      </c>
      <c r="F13" s="17" t="s">
        <v>232</v>
      </c>
      <c r="G13" s="32" t="s">
        <v>48</v>
      </c>
      <c r="H13" s="32" t="s">
        <v>101</v>
      </c>
      <c r="I13" s="32" t="s">
        <v>105</v>
      </c>
      <c r="J13" s="33"/>
      <c r="K13" s="19" t="str">
        <f>"185,0"</f>
        <v>185,0</v>
      </c>
      <c r="L13" s="19" t="str">
        <f>"111,2035"</f>
        <v>111,2035</v>
      </c>
      <c r="M13" s="17" t="s">
        <v>131</v>
      </c>
    </row>
    <row r="15" spans="1:13" ht="16">
      <c r="A15" s="49" t="s">
        <v>106</v>
      </c>
      <c r="B15" s="49"/>
      <c r="C15" s="50"/>
      <c r="D15" s="50"/>
      <c r="E15" s="50"/>
      <c r="F15" s="50"/>
      <c r="G15" s="50"/>
      <c r="H15" s="50"/>
      <c r="I15" s="50"/>
      <c r="J15" s="50"/>
    </row>
    <row r="16" spans="1:13">
      <c r="A16" s="29" t="s">
        <v>83</v>
      </c>
      <c r="B16" s="11" t="s">
        <v>117</v>
      </c>
      <c r="C16" s="11" t="s">
        <v>107</v>
      </c>
      <c r="D16" s="11" t="s">
        <v>108</v>
      </c>
      <c r="E16" s="12" t="s">
        <v>258</v>
      </c>
      <c r="F16" s="11" t="s">
        <v>230</v>
      </c>
      <c r="G16" s="27" t="s">
        <v>109</v>
      </c>
      <c r="H16" s="27" t="s">
        <v>57</v>
      </c>
      <c r="I16" s="27" t="s">
        <v>53</v>
      </c>
      <c r="J16" s="29"/>
      <c r="K16" s="13" t="str">
        <f>"220,0"</f>
        <v>220,0</v>
      </c>
      <c r="L16" s="13" t="str">
        <f>"123,6400"</f>
        <v>123,6400</v>
      </c>
      <c r="M16" s="11" t="s">
        <v>255</v>
      </c>
    </row>
    <row r="18" spans="3:13" ht="16">
      <c r="F18" s="8"/>
      <c r="G18" s="5"/>
      <c r="K18" s="10"/>
      <c r="M18" s="7"/>
    </row>
    <row r="19" spans="3:13" ht="16">
      <c r="F19" s="8"/>
      <c r="G19" s="5"/>
      <c r="K19" s="10"/>
      <c r="M19" s="7"/>
    </row>
    <row r="20" spans="3:13" ht="16">
      <c r="F20" s="8"/>
      <c r="G20" s="5"/>
      <c r="K20" s="10"/>
      <c r="M20" s="7"/>
    </row>
    <row r="21" spans="3:13" ht="16">
      <c r="F21" s="8"/>
      <c r="G21" s="5"/>
      <c r="K21" s="10"/>
      <c r="M21" s="7"/>
    </row>
    <row r="22" spans="3:13" ht="16">
      <c r="F22" s="8"/>
      <c r="G22" s="5"/>
      <c r="K22" s="10"/>
      <c r="M22" s="7"/>
    </row>
    <row r="23" spans="3:13" ht="16">
      <c r="F23" s="8"/>
      <c r="G23" s="5"/>
      <c r="K23" s="10"/>
      <c r="M23" s="7"/>
    </row>
    <row r="24" spans="3:13" ht="16">
      <c r="F24" s="8"/>
      <c r="G24" s="5"/>
      <c r="K24" s="10"/>
      <c r="M24" s="7"/>
    </row>
    <row r="25" spans="3:13">
      <c r="G25" s="5"/>
      <c r="K25" s="10"/>
      <c r="M25" s="7"/>
    </row>
    <row r="26" spans="3:13" ht="18">
      <c r="C26" s="9"/>
      <c r="D26" s="9"/>
      <c r="E26" s="5"/>
      <c r="F26" s="6"/>
      <c r="G26" s="5"/>
      <c r="K26" s="10"/>
      <c r="M26" s="7"/>
    </row>
    <row r="27" spans="3:13" ht="16">
      <c r="C27" s="42"/>
      <c r="D27" s="42"/>
      <c r="E27" s="5"/>
      <c r="F27" s="6"/>
      <c r="G27" s="5"/>
      <c r="K27" s="10"/>
      <c r="M27" s="7"/>
    </row>
    <row r="28" spans="3:13" ht="14">
      <c r="C28" s="21"/>
      <c r="D28" s="22"/>
      <c r="E28" s="5"/>
      <c r="F28" s="6"/>
      <c r="G28" s="5"/>
      <c r="K28" s="10"/>
      <c r="M28" s="7"/>
    </row>
    <row r="29" spans="3:13" ht="14">
      <c r="C29" s="1"/>
      <c r="D29" s="1"/>
      <c r="E29" s="1"/>
      <c r="F29" s="43"/>
      <c r="G29" s="1"/>
      <c r="K29" s="10"/>
      <c r="M29" s="7"/>
    </row>
    <row r="30" spans="3:13">
      <c r="E30" s="10"/>
      <c r="F30" s="26"/>
      <c r="G30" s="25"/>
      <c r="K30" s="10"/>
      <c r="M30" s="7"/>
    </row>
    <row r="31" spans="3:13">
      <c r="E31" s="10"/>
      <c r="F31" s="26"/>
      <c r="G31" s="25"/>
      <c r="K31" s="10"/>
      <c r="M31" s="7"/>
    </row>
    <row r="32" spans="3:13">
      <c r="E32" s="10"/>
      <c r="F32" s="26"/>
      <c r="G32" s="25"/>
      <c r="K32" s="10"/>
      <c r="M32" s="7"/>
    </row>
    <row r="33" spans="3:13">
      <c r="E33" s="5"/>
      <c r="F33" s="6"/>
      <c r="G33" s="5"/>
      <c r="K33" s="10"/>
      <c r="M33" s="7"/>
    </row>
    <row r="34" spans="3:13" ht="14">
      <c r="C34" s="21"/>
      <c r="D34" s="22"/>
      <c r="E34" s="5"/>
      <c r="F34" s="6"/>
      <c r="G34" s="5"/>
      <c r="K34" s="10"/>
      <c r="M34" s="7"/>
    </row>
    <row r="35" spans="3:13" ht="14">
      <c r="C35" s="1"/>
      <c r="D35" s="1"/>
      <c r="E35" s="1"/>
      <c r="F35" s="43"/>
      <c r="G35" s="1"/>
      <c r="K35" s="10"/>
      <c r="M35" s="7"/>
    </row>
    <row r="36" spans="3:13">
      <c r="E36" s="10"/>
      <c r="F36" s="26"/>
      <c r="G36" s="25"/>
      <c r="K36" s="10"/>
      <c r="M36" s="7"/>
    </row>
    <row r="37" spans="3:13">
      <c r="E37" s="5"/>
      <c r="F37" s="6"/>
      <c r="G37" s="5"/>
      <c r="K37" s="10"/>
      <c r="M37" s="7"/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5:J15"/>
    <mergeCell ref="B3:B4"/>
    <mergeCell ref="K3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1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3" style="5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28.6640625" style="5" bestFit="1" customWidth="1"/>
    <col min="7" max="7" width="5.6640625" style="10" bestFit="1" customWidth="1"/>
    <col min="8" max="9" width="5.5" style="10" customWidth="1"/>
    <col min="10" max="10" width="4.83203125" style="10" customWidth="1"/>
    <col min="11" max="11" width="10.5" style="7" bestFit="1" customWidth="1"/>
    <col min="12" max="12" width="8.5" style="7" bestFit="1" customWidth="1"/>
    <col min="13" max="13" width="19.6640625" style="5" customWidth="1"/>
    <col min="14" max="16384" width="9.1640625" style="3"/>
  </cols>
  <sheetData>
    <row r="1" spans="1:13" s="2" customFormat="1" ht="29" customHeight="1">
      <c r="A1" s="59" t="s">
        <v>239</v>
      </c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</row>
    <row r="2" spans="1:13" s="2" customFormat="1" ht="62" customHeight="1" thickBot="1">
      <c r="A2" s="63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3" s="1" customFormat="1" ht="12.75" customHeight="1">
      <c r="A3" s="67" t="s">
        <v>254</v>
      </c>
      <c r="B3" s="51" t="s">
        <v>0</v>
      </c>
      <c r="C3" s="69" t="s">
        <v>256</v>
      </c>
      <c r="D3" s="69" t="s">
        <v>6</v>
      </c>
      <c r="E3" s="53" t="s">
        <v>257</v>
      </c>
      <c r="F3" s="71" t="s">
        <v>5</v>
      </c>
      <c r="G3" s="71" t="s">
        <v>9</v>
      </c>
      <c r="H3" s="71"/>
      <c r="I3" s="71"/>
      <c r="J3" s="71"/>
      <c r="K3" s="53" t="s">
        <v>112</v>
      </c>
      <c r="L3" s="53" t="s">
        <v>3</v>
      </c>
      <c r="M3" s="55" t="s">
        <v>2</v>
      </c>
    </row>
    <row r="4" spans="1:13" s="1" customFormat="1" ht="21" customHeight="1" thickBot="1">
      <c r="A4" s="68"/>
      <c r="B4" s="52"/>
      <c r="C4" s="70"/>
      <c r="D4" s="70"/>
      <c r="E4" s="54"/>
      <c r="F4" s="70"/>
      <c r="G4" s="4">
        <v>1</v>
      </c>
      <c r="H4" s="4">
        <v>2</v>
      </c>
      <c r="I4" s="4">
        <v>3</v>
      </c>
      <c r="J4" s="4" t="s">
        <v>4</v>
      </c>
      <c r="K4" s="54"/>
      <c r="L4" s="54"/>
      <c r="M4" s="56"/>
    </row>
    <row r="5" spans="1:13" ht="16">
      <c r="A5" s="57" t="s">
        <v>44</v>
      </c>
      <c r="B5" s="57"/>
      <c r="C5" s="58"/>
      <c r="D5" s="58"/>
      <c r="E5" s="58"/>
      <c r="F5" s="58"/>
      <c r="G5" s="58"/>
      <c r="H5" s="58"/>
      <c r="I5" s="58"/>
      <c r="J5" s="58"/>
    </row>
    <row r="6" spans="1:13">
      <c r="A6" s="29" t="s">
        <v>83</v>
      </c>
      <c r="B6" s="11" t="s">
        <v>155</v>
      </c>
      <c r="C6" s="11" t="s">
        <v>153</v>
      </c>
      <c r="D6" s="11" t="s">
        <v>154</v>
      </c>
      <c r="E6" s="12" t="s">
        <v>258</v>
      </c>
      <c r="F6" s="11" t="s">
        <v>233</v>
      </c>
      <c r="G6" s="28" t="s">
        <v>48</v>
      </c>
      <c r="H6" s="27" t="s">
        <v>48</v>
      </c>
      <c r="I6" s="27" t="s">
        <v>49</v>
      </c>
      <c r="J6" s="29"/>
      <c r="K6" s="13" t="str">
        <f>"180,0"</f>
        <v>180,0</v>
      </c>
      <c r="L6" s="13" t="str">
        <f>"114,9840"</f>
        <v>114,9840</v>
      </c>
      <c r="M6" s="11" t="s">
        <v>255</v>
      </c>
    </row>
    <row r="8" spans="1:13" ht="16">
      <c r="F8" s="8"/>
      <c r="G8" s="5"/>
      <c r="K8" s="10"/>
      <c r="M8" s="7"/>
    </row>
    <row r="9" spans="1:13" ht="16">
      <c r="F9" s="8"/>
      <c r="G9" s="5"/>
      <c r="K9" s="10"/>
      <c r="M9" s="7"/>
    </row>
    <row r="10" spans="1:13" ht="16">
      <c r="F10" s="8"/>
      <c r="G10" s="5"/>
      <c r="K10" s="10"/>
      <c r="M10" s="7"/>
    </row>
    <row r="11" spans="1:13" ht="16">
      <c r="F11" s="8"/>
      <c r="G11" s="5"/>
      <c r="K11" s="10"/>
      <c r="M11" s="7"/>
    </row>
    <row r="12" spans="1:13" ht="16">
      <c r="F12" s="8"/>
      <c r="G12" s="5"/>
      <c r="K12" s="10"/>
      <c r="M12" s="7"/>
    </row>
    <row r="13" spans="1:13" ht="16">
      <c r="F13" s="8"/>
      <c r="G13" s="5"/>
      <c r="K13" s="10"/>
      <c r="M13" s="7"/>
    </row>
    <row r="14" spans="1:13" ht="16">
      <c r="F14" s="8"/>
      <c r="G14" s="5"/>
      <c r="K14" s="10"/>
      <c r="M14" s="7"/>
    </row>
    <row r="15" spans="1:13">
      <c r="G15" s="5"/>
      <c r="K15" s="10"/>
      <c r="M15" s="7"/>
    </row>
    <row r="16" spans="1:13" ht="18">
      <c r="C16" s="9"/>
      <c r="D16" s="9"/>
      <c r="E16" s="5"/>
      <c r="F16" s="6"/>
      <c r="G16" s="5"/>
      <c r="K16" s="10"/>
      <c r="M16" s="7"/>
    </row>
    <row r="17" spans="3:13" ht="16">
      <c r="C17" s="42"/>
      <c r="D17" s="42"/>
      <c r="E17" s="5"/>
      <c r="F17" s="6"/>
      <c r="G17" s="5"/>
      <c r="K17" s="10"/>
      <c r="M17" s="7"/>
    </row>
    <row r="18" spans="3:13" ht="14">
      <c r="C18" s="21"/>
      <c r="D18" s="22"/>
      <c r="E18" s="5"/>
      <c r="F18" s="6"/>
      <c r="G18" s="5"/>
      <c r="K18" s="10"/>
      <c r="M18" s="7"/>
    </row>
    <row r="19" spans="3:13" ht="14">
      <c r="C19" s="1"/>
      <c r="D19" s="1"/>
      <c r="E19" s="1"/>
      <c r="F19" s="43"/>
      <c r="G19" s="1"/>
      <c r="K19" s="10"/>
      <c r="M19" s="7"/>
    </row>
    <row r="20" spans="3:13">
      <c r="E20" s="10"/>
      <c r="F20" s="26"/>
      <c r="G20" s="25"/>
      <c r="K20" s="10"/>
      <c r="M20" s="7"/>
    </row>
    <row r="21" spans="3:13">
      <c r="E21" s="5"/>
      <c r="F21" s="6"/>
      <c r="G21" s="5"/>
      <c r="K21" s="10"/>
      <c r="M21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workbookViewId="0">
      <selection activeCell="E20" sqref="E20"/>
    </sheetView>
  </sheetViews>
  <sheetFormatPr baseColWidth="10" defaultColWidth="9.1640625" defaultRowHeight="13"/>
  <cols>
    <col min="1" max="1" width="7.5" style="5" bestFit="1" customWidth="1"/>
    <col min="2" max="2" width="23" style="5" customWidth="1"/>
    <col min="3" max="3" width="27.5" style="5" bestFit="1" customWidth="1"/>
    <col min="4" max="4" width="21.5" style="5" bestFit="1" customWidth="1"/>
    <col min="5" max="5" width="10.5" style="6" bestFit="1" customWidth="1"/>
    <col min="6" max="6" width="34.1640625" style="5" customWidth="1"/>
    <col min="7" max="7" width="5.6640625" style="10" bestFit="1" customWidth="1"/>
    <col min="8" max="9" width="5.5" style="10" customWidth="1"/>
    <col min="10" max="10" width="4.83203125" style="10" customWidth="1"/>
    <col min="11" max="11" width="10.5" style="7" bestFit="1" customWidth="1"/>
    <col min="12" max="12" width="8.5" style="7" bestFit="1" customWidth="1"/>
    <col min="13" max="13" width="29" style="5" bestFit="1" customWidth="1"/>
    <col min="14" max="16384" width="9.1640625" style="3"/>
  </cols>
  <sheetData>
    <row r="1" spans="1:13" s="2" customFormat="1" ht="29" customHeight="1">
      <c r="A1" s="59" t="s">
        <v>240</v>
      </c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</row>
    <row r="2" spans="1:13" s="2" customFormat="1" ht="62" customHeight="1" thickBot="1">
      <c r="A2" s="63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3" s="1" customFormat="1" ht="12.75" customHeight="1">
      <c r="A3" s="67" t="s">
        <v>254</v>
      </c>
      <c r="B3" s="51" t="s">
        <v>0</v>
      </c>
      <c r="C3" s="69" t="s">
        <v>256</v>
      </c>
      <c r="D3" s="69" t="s">
        <v>6</v>
      </c>
      <c r="E3" s="53" t="s">
        <v>257</v>
      </c>
      <c r="F3" s="71" t="s">
        <v>5</v>
      </c>
      <c r="G3" s="71" t="s">
        <v>9</v>
      </c>
      <c r="H3" s="71"/>
      <c r="I3" s="71"/>
      <c r="J3" s="71"/>
      <c r="K3" s="53" t="s">
        <v>112</v>
      </c>
      <c r="L3" s="53" t="s">
        <v>3</v>
      </c>
      <c r="M3" s="55" t="s">
        <v>2</v>
      </c>
    </row>
    <row r="4" spans="1:13" s="1" customFormat="1" ht="21" customHeight="1" thickBot="1">
      <c r="A4" s="68"/>
      <c r="B4" s="52"/>
      <c r="C4" s="70"/>
      <c r="D4" s="70"/>
      <c r="E4" s="54"/>
      <c r="F4" s="70"/>
      <c r="G4" s="4">
        <v>1</v>
      </c>
      <c r="H4" s="4">
        <v>2</v>
      </c>
      <c r="I4" s="4">
        <v>3</v>
      </c>
      <c r="J4" s="4" t="s">
        <v>4</v>
      </c>
      <c r="K4" s="54"/>
      <c r="L4" s="54"/>
      <c r="M4" s="56"/>
    </row>
    <row r="5" spans="1:13" ht="16">
      <c r="A5" s="57" t="s">
        <v>172</v>
      </c>
      <c r="B5" s="57"/>
      <c r="C5" s="58"/>
      <c r="D5" s="58"/>
      <c r="E5" s="58"/>
      <c r="F5" s="58"/>
      <c r="G5" s="58"/>
      <c r="H5" s="58"/>
      <c r="I5" s="58"/>
      <c r="J5" s="58"/>
    </row>
    <row r="6" spans="1:13">
      <c r="A6" s="29" t="s">
        <v>83</v>
      </c>
      <c r="B6" s="11" t="s">
        <v>226</v>
      </c>
      <c r="C6" s="11" t="s">
        <v>219</v>
      </c>
      <c r="D6" s="11" t="s">
        <v>220</v>
      </c>
      <c r="E6" s="12" t="s">
        <v>258</v>
      </c>
      <c r="F6" s="11" t="s">
        <v>234</v>
      </c>
      <c r="G6" s="28" t="s">
        <v>16</v>
      </c>
      <c r="H6" s="27" t="s">
        <v>16</v>
      </c>
      <c r="I6" s="28" t="s">
        <v>221</v>
      </c>
      <c r="J6" s="29"/>
      <c r="K6" s="13" t="str">
        <f>"85,0"</f>
        <v>85,0</v>
      </c>
      <c r="L6" s="13" t="str">
        <f>"73,6270"</f>
        <v>73,6270</v>
      </c>
      <c r="M6" s="11" t="s">
        <v>255</v>
      </c>
    </row>
    <row r="8" spans="1:13" ht="16">
      <c r="A8" s="49" t="s">
        <v>118</v>
      </c>
      <c r="B8" s="49"/>
      <c r="C8" s="50"/>
      <c r="D8" s="50"/>
      <c r="E8" s="50"/>
      <c r="F8" s="50"/>
      <c r="G8" s="50"/>
      <c r="H8" s="50"/>
      <c r="I8" s="50"/>
      <c r="J8" s="50"/>
    </row>
    <row r="9" spans="1:13">
      <c r="A9" s="29" t="s">
        <v>83</v>
      </c>
      <c r="B9" s="11" t="s">
        <v>212</v>
      </c>
      <c r="C9" s="11" t="s">
        <v>201</v>
      </c>
      <c r="D9" s="11" t="s">
        <v>202</v>
      </c>
      <c r="E9" s="12" t="s">
        <v>258</v>
      </c>
      <c r="F9" s="11" t="s">
        <v>231</v>
      </c>
      <c r="G9" s="27" t="s">
        <v>124</v>
      </c>
      <c r="H9" s="27" t="s">
        <v>58</v>
      </c>
      <c r="I9" s="27" t="s">
        <v>21</v>
      </c>
      <c r="J9" s="29"/>
      <c r="K9" s="13" t="str">
        <f>"130,0"</f>
        <v>130,0</v>
      </c>
      <c r="L9" s="13" t="str">
        <f>"94,3280"</f>
        <v>94,3280</v>
      </c>
      <c r="M9" s="11" t="s">
        <v>255</v>
      </c>
    </row>
    <row r="11" spans="1:13" ht="16">
      <c r="A11" s="49" t="s">
        <v>61</v>
      </c>
      <c r="B11" s="49"/>
      <c r="C11" s="50"/>
      <c r="D11" s="50"/>
      <c r="E11" s="50"/>
      <c r="F11" s="50"/>
      <c r="G11" s="50"/>
      <c r="H11" s="50"/>
      <c r="I11" s="50"/>
      <c r="J11" s="50"/>
    </row>
    <row r="12" spans="1:13">
      <c r="A12" s="31" t="s">
        <v>83</v>
      </c>
      <c r="B12" s="14" t="s">
        <v>90</v>
      </c>
      <c r="C12" s="14" t="s">
        <v>63</v>
      </c>
      <c r="D12" s="14" t="s">
        <v>64</v>
      </c>
      <c r="E12" s="15" t="s">
        <v>258</v>
      </c>
      <c r="F12" s="14" t="s">
        <v>231</v>
      </c>
      <c r="G12" s="30" t="s">
        <v>72</v>
      </c>
      <c r="H12" s="30" t="s">
        <v>50</v>
      </c>
      <c r="I12" s="30" t="s">
        <v>37</v>
      </c>
      <c r="J12" s="31"/>
      <c r="K12" s="16" t="str">
        <f>"150,0"</f>
        <v>150,0</v>
      </c>
      <c r="L12" s="16" t="str">
        <f>"91,6200"</f>
        <v>91,6200</v>
      </c>
      <c r="M12" s="14" t="s">
        <v>135</v>
      </c>
    </row>
    <row r="13" spans="1:13">
      <c r="A13" s="39" t="s">
        <v>88</v>
      </c>
      <c r="B13" s="36" t="s">
        <v>150</v>
      </c>
      <c r="C13" s="36" t="s">
        <v>136</v>
      </c>
      <c r="D13" s="36" t="s">
        <v>137</v>
      </c>
      <c r="E13" s="37" t="s">
        <v>258</v>
      </c>
      <c r="F13" s="36" t="s">
        <v>231</v>
      </c>
      <c r="G13" s="40" t="s">
        <v>222</v>
      </c>
      <c r="H13" s="40" t="s">
        <v>130</v>
      </c>
      <c r="I13" s="41" t="s">
        <v>66</v>
      </c>
      <c r="J13" s="39"/>
      <c r="K13" s="38" t="str">
        <f>"137,5"</f>
        <v>137,5</v>
      </c>
      <c r="L13" s="38" t="str">
        <f>"85,5250"</f>
        <v>85,5250</v>
      </c>
      <c r="M13" s="36" t="s">
        <v>255</v>
      </c>
    </row>
    <row r="14" spans="1:13">
      <c r="A14" s="33" t="s">
        <v>147</v>
      </c>
      <c r="B14" s="17" t="s">
        <v>151</v>
      </c>
      <c r="C14" s="17" t="s">
        <v>138</v>
      </c>
      <c r="D14" s="17" t="s">
        <v>139</v>
      </c>
      <c r="E14" s="18" t="s">
        <v>258</v>
      </c>
      <c r="F14" s="17" t="s">
        <v>231</v>
      </c>
      <c r="G14" s="32" t="s">
        <v>222</v>
      </c>
      <c r="H14" s="34" t="s">
        <v>72</v>
      </c>
      <c r="I14" s="32" t="s">
        <v>72</v>
      </c>
      <c r="J14" s="33"/>
      <c r="K14" s="19" t="str">
        <f>"135,0"</f>
        <v>135,0</v>
      </c>
      <c r="L14" s="19" t="str">
        <f>"82,9845"</f>
        <v>82,9845</v>
      </c>
      <c r="M14" s="17" t="s">
        <v>255</v>
      </c>
    </row>
    <row r="16" spans="1:13" ht="16">
      <c r="A16" s="49" t="s">
        <v>97</v>
      </c>
      <c r="B16" s="49"/>
      <c r="C16" s="50"/>
      <c r="D16" s="50"/>
      <c r="E16" s="50"/>
      <c r="F16" s="50"/>
      <c r="G16" s="50"/>
      <c r="H16" s="50"/>
      <c r="I16" s="50"/>
      <c r="J16" s="50"/>
    </row>
    <row r="17" spans="1:13">
      <c r="A17" s="31" t="s">
        <v>83</v>
      </c>
      <c r="B17" s="14" t="s">
        <v>152</v>
      </c>
      <c r="C17" s="14" t="s">
        <v>140</v>
      </c>
      <c r="D17" s="14" t="s">
        <v>141</v>
      </c>
      <c r="E17" s="15" t="s">
        <v>258</v>
      </c>
      <c r="F17" s="14" t="s">
        <v>231</v>
      </c>
      <c r="G17" s="30" t="s">
        <v>21</v>
      </c>
      <c r="H17" s="30" t="s">
        <v>50</v>
      </c>
      <c r="I17" s="35" t="s">
        <v>223</v>
      </c>
      <c r="J17" s="31"/>
      <c r="K17" s="16" t="str">
        <f>"145,0"</f>
        <v>145,0</v>
      </c>
      <c r="L17" s="16" t="str">
        <f>"85,3760"</f>
        <v>85,3760</v>
      </c>
      <c r="M17" s="14" t="s">
        <v>255</v>
      </c>
    </row>
    <row r="18" spans="1:13">
      <c r="A18" s="39" t="s">
        <v>88</v>
      </c>
      <c r="B18" s="36" t="s">
        <v>168</v>
      </c>
      <c r="C18" s="36" t="s">
        <v>159</v>
      </c>
      <c r="D18" s="36" t="s">
        <v>224</v>
      </c>
      <c r="E18" s="37" t="s">
        <v>258</v>
      </c>
      <c r="F18" s="36" t="s">
        <v>233</v>
      </c>
      <c r="G18" s="40" t="s">
        <v>33</v>
      </c>
      <c r="H18" s="40" t="s">
        <v>96</v>
      </c>
      <c r="I18" s="40" t="s">
        <v>58</v>
      </c>
      <c r="J18" s="39"/>
      <c r="K18" s="38" t="str">
        <f>"127,5"</f>
        <v>127,5</v>
      </c>
      <c r="L18" s="38" t="str">
        <f>"75,0338"</f>
        <v>75,0338</v>
      </c>
      <c r="M18" s="36" t="s">
        <v>160</v>
      </c>
    </row>
    <row r="19" spans="1:13">
      <c r="A19" s="33" t="s">
        <v>83</v>
      </c>
      <c r="B19" s="17" t="s">
        <v>217</v>
      </c>
      <c r="C19" s="17" t="s">
        <v>225</v>
      </c>
      <c r="D19" s="17" t="s">
        <v>216</v>
      </c>
      <c r="E19" s="18" t="s">
        <v>261</v>
      </c>
      <c r="F19" s="17" t="s">
        <v>231</v>
      </c>
      <c r="G19" s="34" t="s">
        <v>41</v>
      </c>
      <c r="H19" s="32" t="s">
        <v>41</v>
      </c>
      <c r="I19" s="32" t="s">
        <v>58</v>
      </c>
      <c r="J19" s="33"/>
      <c r="K19" s="19" t="str">
        <f>"127,5"</f>
        <v>127,5</v>
      </c>
      <c r="L19" s="19" t="str">
        <f>"102,1906"</f>
        <v>102,1906</v>
      </c>
      <c r="M19" s="17" t="s">
        <v>255</v>
      </c>
    </row>
    <row r="21" spans="1:13">
      <c r="K21" s="10"/>
      <c r="M21" s="7"/>
    </row>
    <row r="22" spans="1:13">
      <c r="K22" s="10"/>
      <c r="M22" s="7"/>
    </row>
    <row r="23" spans="1:13" ht="18">
      <c r="B23" s="9" t="s">
        <v>7</v>
      </c>
      <c r="C23" s="9"/>
      <c r="K23" s="10"/>
      <c r="M23" s="7"/>
    </row>
    <row r="24" spans="1:13" ht="16">
      <c r="B24" s="20" t="s">
        <v>80</v>
      </c>
      <c r="C24" s="20"/>
      <c r="K24" s="10"/>
      <c r="M24" s="7"/>
    </row>
    <row r="25" spans="1:13" ht="14">
      <c r="B25" s="21"/>
      <c r="C25" s="22" t="s">
        <v>76</v>
      </c>
      <c r="K25" s="10"/>
      <c r="M25" s="7"/>
    </row>
    <row r="26" spans="1:13" ht="14">
      <c r="B26" s="23" t="s">
        <v>77</v>
      </c>
      <c r="C26" s="23" t="s">
        <v>78</v>
      </c>
      <c r="D26" s="23" t="s">
        <v>246</v>
      </c>
      <c r="E26" s="24" t="s">
        <v>110</v>
      </c>
      <c r="F26" s="23" t="s">
        <v>79</v>
      </c>
      <c r="K26" s="10"/>
      <c r="M26" s="7"/>
    </row>
    <row r="27" spans="1:13">
      <c r="B27" s="5" t="s">
        <v>200</v>
      </c>
      <c r="C27" s="5" t="s">
        <v>76</v>
      </c>
      <c r="D27" s="10" t="s">
        <v>142</v>
      </c>
      <c r="E27" s="26">
        <v>130</v>
      </c>
      <c r="F27" s="25">
        <v>94.328000545501695</v>
      </c>
      <c r="K27" s="10"/>
      <c r="M27" s="7"/>
    </row>
    <row r="28" spans="1:13">
      <c r="B28" s="5" t="s">
        <v>62</v>
      </c>
      <c r="C28" s="5" t="s">
        <v>76</v>
      </c>
      <c r="D28" s="10" t="s">
        <v>81</v>
      </c>
      <c r="E28" s="26">
        <v>150</v>
      </c>
      <c r="F28" s="25">
        <v>91.620004177093506</v>
      </c>
      <c r="G28" s="5"/>
      <c r="K28" s="10"/>
      <c r="M28" s="7"/>
    </row>
    <row r="29" spans="1:13">
      <c r="B29" s="5" t="s">
        <v>135</v>
      </c>
      <c r="C29" s="5" t="s">
        <v>76</v>
      </c>
      <c r="D29" s="10" t="s">
        <v>81</v>
      </c>
      <c r="E29" s="26">
        <v>137.5</v>
      </c>
      <c r="F29" s="25">
        <v>85.524997115135207</v>
      </c>
      <c r="G29" s="5"/>
      <c r="K29" s="10"/>
      <c r="M29" s="7"/>
    </row>
    <row r="30" spans="1:13">
      <c r="K30" s="10"/>
      <c r="M30" s="7"/>
    </row>
    <row r="31" spans="1:13">
      <c r="K31" s="10"/>
      <c r="M31" s="7"/>
    </row>
    <row r="32" spans="1:13">
      <c r="K32" s="10"/>
      <c r="M32" s="7"/>
    </row>
    <row r="33" spans="3:13">
      <c r="K33" s="10"/>
      <c r="M33" s="7"/>
    </row>
    <row r="34" spans="3:13">
      <c r="K34" s="10"/>
      <c r="M34" s="7"/>
    </row>
    <row r="35" spans="3:13">
      <c r="K35" s="10"/>
      <c r="M35" s="7"/>
    </row>
    <row r="36" spans="3:13">
      <c r="K36" s="10"/>
      <c r="M36" s="7"/>
    </row>
    <row r="37" spans="3:13">
      <c r="K37" s="10"/>
      <c r="M37" s="7"/>
    </row>
    <row r="38" spans="3:13" ht="14">
      <c r="C38" s="1"/>
      <c r="D38" s="1"/>
      <c r="E38" s="1"/>
      <c r="F38" s="43"/>
      <c r="G38" s="1"/>
      <c r="K38" s="10"/>
      <c r="M38" s="7"/>
    </row>
    <row r="39" spans="3:13">
      <c r="E39" s="10"/>
      <c r="F39" s="26"/>
      <c r="G39" s="25"/>
      <c r="K39" s="10"/>
      <c r="M39" s="7"/>
    </row>
    <row r="40" spans="3:13">
      <c r="E40" s="5"/>
      <c r="F40" s="6"/>
      <c r="G40" s="5"/>
      <c r="K40" s="10"/>
      <c r="M40" s="7"/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6:J16"/>
    <mergeCell ref="B3:B4"/>
    <mergeCell ref="K3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1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8.6640625" style="5" customWidth="1"/>
    <col min="3" max="3" width="27.5" style="5" bestFit="1" customWidth="1"/>
    <col min="4" max="4" width="21.5" style="5" bestFit="1" customWidth="1"/>
    <col min="5" max="5" width="10.5" style="6" bestFit="1" customWidth="1"/>
    <col min="6" max="6" width="32.83203125" style="5" customWidth="1"/>
    <col min="7" max="7" width="5.6640625" style="10" bestFit="1" customWidth="1"/>
    <col min="8" max="9" width="5.5" style="10" customWidth="1"/>
    <col min="10" max="10" width="4.83203125" style="10" customWidth="1"/>
    <col min="11" max="11" width="10.5" style="7" bestFit="1" customWidth="1"/>
    <col min="12" max="12" width="8.5" style="7" bestFit="1" customWidth="1"/>
    <col min="13" max="13" width="18.5" style="5" customWidth="1"/>
    <col min="14" max="16384" width="9.1640625" style="3"/>
  </cols>
  <sheetData>
    <row r="1" spans="1:13" s="2" customFormat="1" ht="29" customHeight="1">
      <c r="A1" s="59" t="s">
        <v>241</v>
      </c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</row>
    <row r="2" spans="1:13" s="2" customFormat="1" ht="62" customHeight="1" thickBot="1">
      <c r="A2" s="63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3" s="1" customFormat="1" ht="12.75" customHeight="1">
      <c r="A3" s="67" t="s">
        <v>254</v>
      </c>
      <c r="B3" s="51" t="s">
        <v>0</v>
      </c>
      <c r="C3" s="69" t="s">
        <v>256</v>
      </c>
      <c r="D3" s="69" t="s">
        <v>6</v>
      </c>
      <c r="E3" s="53" t="s">
        <v>257</v>
      </c>
      <c r="F3" s="71" t="s">
        <v>5</v>
      </c>
      <c r="G3" s="71" t="s">
        <v>9</v>
      </c>
      <c r="H3" s="71"/>
      <c r="I3" s="71"/>
      <c r="J3" s="71"/>
      <c r="K3" s="53" t="s">
        <v>112</v>
      </c>
      <c r="L3" s="53" t="s">
        <v>3</v>
      </c>
      <c r="M3" s="55" t="s">
        <v>2</v>
      </c>
    </row>
    <row r="4" spans="1:13" s="1" customFormat="1" ht="21" customHeight="1" thickBot="1">
      <c r="A4" s="68"/>
      <c r="B4" s="52"/>
      <c r="C4" s="70"/>
      <c r="D4" s="70"/>
      <c r="E4" s="54"/>
      <c r="F4" s="70"/>
      <c r="G4" s="4">
        <v>1</v>
      </c>
      <c r="H4" s="4">
        <v>2</v>
      </c>
      <c r="I4" s="4">
        <v>3</v>
      </c>
      <c r="J4" s="4" t="s">
        <v>4</v>
      </c>
      <c r="K4" s="54"/>
      <c r="L4" s="54"/>
      <c r="M4" s="56"/>
    </row>
    <row r="5" spans="1:13" ht="16">
      <c r="A5" s="57" t="s">
        <v>61</v>
      </c>
      <c r="B5" s="57"/>
      <c r="C5" s="58"/>
      <c r="D5" s="58"/>
      <c r="E5" s="58"/>
      <c r="F5" s="58"/>
      <c r="G5" s="58"/>
      <c r="H5" s="58"/>
      <c r="I5" s="58"/>
      <c r="J5" s="58"/>
    </row>
    <row r="6" spans="1:13">
      <c r="A6" s="29" t="s">
        <v>83</v>
      </c>
      <c r="B6" s="11" t="s">
        <v>114</v>
      </c>
      <c r="C6" s="11" t="s">
        <v>218</v>
      </c>
      <c r="D6" s="11" t="s">
        <v>95</v>
      </c>
      <c r="E6" s="12" t="s">
        <v>261</v>
      </c>
      <c r="F6" s="11" t="s">
        <v>231</v>
      </c>
      <c r="G6" s="27" t="s">
        <v>41</v>
      </c>
      <c r="H6" s="28" t="s">
        <v>19</v>
      </c>
      <c r="I6" s="27" t="s">
        <v>20</v>
      </c>
      <c r="J6" s="29"/>
      <c r="K6" s="13" t="str">
        <f>"125,0"</f>
        <v>125,0</v>
      </c>
      <c r="L6" s="13" t="str">
        <f>"103,1231"</f>
        <v>103,1231</v>
      </c>
      <c r="M6" s="11" t="s">
        <v>255</v>
      </c>
    </row>
    <row r="8" spans="1:13" ht="16">
      <c r="F8" s="8"/>
      <c r="G8" s="5"/>
      <c r="K8" s="10"/>
      <c r="M8" s="7"/>
    </row>
    <row r="9" spans="1:13" ht="16">
      <c r="F9" s="8"/>
      <c r="G9" s="5"/>
      <c r="K9" s="10"/>
      <c r="M9" s="7"/>
    </row>
    <row r="10" spans="1:13" ht="16">
      <c r="F10" s="8"/>
      <c r="G10" s="5"/>
      <c r="K10" s="10"/>
      <c r="M10" s="7"/>
    </row>
    <row r="11" spans="1:13" ht="16">
      <c r="F11" s="8"/>
      <c r="G11" s="5"/>
      <c r="K11" s="10"/>
      <c r="M11" s="7"/>
    </row>
    <row r="12" spans="1:13" ht="16">
      <c r="F12" s="8"/>
      <c r="G12" s="5"/>
      <c r="K12" s="10"/>
      <c r="M12" s="7"/>
    </row>
    <row r="13" spans="1:13" ht="16">
      <c r="F13" s="8"/>
      <c r="G13" s="5"/>
      <c r="K13" s="10"/>
      <c r="M13" s="7"/>
    </row>
    <row r="14" spans="1:13" ht="16">
      <c r="F14" s="8"/>
      <c r="G14" s="5"/>
      <c r="K14" s="10"/>
      <c r="M14" s="7"/>
    </row>
    <row r="15" spans="1:13">
      <c r="G15" s="5"/>
      <c r="K15" s="10"/>
      <c r="M15" s="7"/>
    </row>
    <row r="16" spans="1:13" ht="18">
      <c r="C16" s="9"/>
      <c r="D16" s="9"/>
      <c r="E16" s="5"/>
      <c r="F16" s="6"/>
      <c r="G16" s="5"/>
      <c r="K16" s="10"/>
      <c r="M16" s="7"/>
    </row>
    <row r="17" spans="3:13" ht="16">
      <c r="C17" s="42"/>
      <c r="D17" s="42"/>
      <c r="E17" s="5"/>
      <c r="F17" s="6"/>
      <c r="G17" s="5"/>
      <c r="K17" s="10"/>
      <c r="M17" s="7"/>
    </row>
    <row r="18" spans="3:13" ht="14">
      <c r="C18" s="21"/>
      <c r="D18" s="22"/>
      <c r="E18" s="5"/>
      <c r="F18" s="6"/>
      <c r="G18" s="5"/>
      <c r="K18" s="10"/>
      <c r="M18" s="7"/>
    </row>
    <row r="19" spans="3:13" ht="14">
      <c r="C19" s="1"/>
      <c r="D19" s="1"/>
      <c r="E19" s="1"/>
      <c r="F19" s="43"/>
      <c r="G19" s="1"/>
      <c r="K19" s="10"/>
      <c r="M19" s="7"/>
    </row>
    <row r="20" spans="3:13">
      <c r="E20" s="10"/>
      <c r="F20" s="26"/>
      <c r="G20" s="25"/>
      <c r="K20" s="10"/>
      <c r="M20" s="7"/>
    </row>
    <row r="21" spans="3:13">
      <c r="E21" s="5"/>
      <c r="F21" s="6"/>
      <c r="G21" s="5"/>
      <c r="K21" s="10"/>
      <c r="M21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46"/>
  <sheetViews>
    <sheetView workbookViewId="0">
      <selection activeCell="E23" sqref="E23"/>
    </sheetView>
  </sheetViews>
  <sheetFormatPr baseColWidth="10" defaultColWidth="9.1640625" defaultRowHeight="13"/>
  <cols>
    <col min="1" max="1" width="7.5" style="5" bestFit="1" customWidth="1"/>
    <col min="2" max="2" width="22.5" style="5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32.83203125" style="5" customWidth="1"/>
    <col min="7" max="9" width="5.5" style="10" customWidth="1"/>
    <col min="10" max="10" width="4.83203125" style="10" customWidth="1"/>
    <col min="11" max="11" width="10.5" style="7" bestFit="1" customWidth="1"/>
    <col min="12" max="12" width="8.5" style="7" bestFit="1" customWidth="1"/>
    <col min="13" max="13" width="29" style="5" bestFit="1" customWidth="1"/>
    <col min="14" max="16384" width="9.1640625" style="3"/>
  </cols>
  <sheetData>
    <row r="1" spans="1:13" s="2" customFormat="1" ht="29" customHeight="1">
      <c r="A1" s="59" t="s">
        <v>242</v>
      </c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</row>
    <row r="2" spans="1:13" s="2" customFormat="1" ht="62" customHeight="1" thickBot="1">
      <c r="A2" s="63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3" s="1" customFormat="1" ht="12.75" customHeight="1">
      <c r="A3" s="67" t="s">
        <v>254</v>
      </c>
      <c r="B3" s="51" t="s">
        <v>0</v>
      </c>
      <c r="C3" s="69" t="s">
        <v>256</v>
      </c>
      <c r="D3" s="69" t="s">
        <v>6</v>
      </c>
      <c r="E3" s="53" t="s">
        <v>257</v>
      </c>
      <c r="F3" s="71" t="s">
        <v>5</v>
      </c>
      <c r="G3" s="71" t="s">
        <v>10</v>
      </c>
      <c r="H3" s="71"/>
      <c r="I3" s="71"/>
      <c r="J3" s="71"/>
      <c r="K3" s="53" t="s">
        <v>112</v>
      </c>
      <c r="L3" s="53" t="s">
        <v>3</v>
      </c>
      <c r="M3" s="55" t="s">
        <v>2</v>
      </c>
    </row>
    <row r="4" spans="1:13" s="1" customFormat="1" ht="21" customHeight="1" thickBot="1">
      <c r="A4" s="68"/>
      <c r="B4" s="52"/>
      <c r="C4" s="70"/>
      <c r="D4" s="70"/>
      <c r="E4" s="54"/>
      <c r="F4" s="70"/>
      <c r="G4" s="4">
        <v>1</v>
      </c>
      <c r="H4" s="4">
        <v>2</v>
      </c>
      <c r="I4" s="4">
        <v>3</v>
      </c>
      <c r="J4" s="4" t="s">
        <v>4</v>
      </c>
      <c r="K4" s="54"/>
      <c r="L4" s="54"/>
      <c r="M4" s="56"/>
    </row>
    <row r="5" spans="1:13" ht="16">
      <c r="A5" s="57" t="s">
        <v>11</v>
      </c>
      <c r="B5" s="57"/>
      <c r="C5" s="58"/>
      <c r="D5" s="58"/>
      <c r="E5" s="58"/>
      <c r="F5" s="58"/>
      <c r="G5" s="58"/>
      <c r="H5" s="58"/>
      <c r="I5" s="58"/>
      <c r="J5" s="58"/>
    </row>
    <row r="6" spans="1:13">
      <c r="A6" s="29" t="s">
        <v>83</v>
      </c>
      <c r="B6" s="11" t="s">
        <v>178</v>
      </c>
      <c r="C6" s="11" t="s">
        <v>170</v>
      </c>
      <c r="D6" s="11" t="s">
        <v>171</v>
      </c>
      <c r="E6" s="12" t="s">
        <v>258</v>
      </c>
      <c r="F6" s="11" t="s">
        <v>233</v>
      </c>
      <c r="G6" s="27" t="s">
        <v>96</v>
      </c>
      <c r="H6" s="27" t="s">
        <v>20</v>
      </c>
      <c r="I6" s="28" t="s">
        <v>21</v>
      </c>
      <c r="J6" s="29"/>
      <c r="K6" s="13" t="str">
        <f>"125,0"</f>
        <v>125,0</v>
      </c>
      <c r="L6" s="13" t="str">
        <f>"157,2250"</f>
        <v>157,2250</v>
      </c>
      <c r="M6" s="11" t="s">
        <v>199</v>
      </c>
    </row>
    <row r="8" spans="1:13" ht="16">
      <c r="A8" s="49" t="s">
        <v>172</v>
      </c>
      <c r="B8" s="49"/>
      <c r="C8" s="50"/>
      <c r="D8" s="50"/>
      <c r="E8" s="50"/>
      <c r="F8" s="50"/>
      <c r="G8" s="50"/>
      <c r="H8" s="50"/>
      <c r="I8" s="50"/>
      <c r="J8" s="50"/>
    </row>
    <row r="9" spans="1:13">
      <c r="A9" s="29" t="s">
        <v>83</v>
      </c>
      <c r="B9" s="11" t="s">
        <v>179</v>
      </c>
      <c r="C9" s="11" t="s">
        <v>173</v>
      </c>
      <c r="D9" s="11" t="s">
        <v>174</v>
      </c>
      <c r="E9" s="12" t="s">
        <v>258</v>
      </c>
      <c r="F9" s="11" t="s">
        <v>231</v>
      </c>
      <c r="G9" s="28" t="s">
        <v>96</v>
      </c>
      <c r="H9" s="27" t="s">
        <v>96</v>
      </c>
      <c r="I9" s="28" t="s">
        <v>19</v>
      </c>
      <c r="J9" s="29"/>
      <c r="K9" s="13" t="str">
        <f>"115,0"</f>
        <v>115,0</v>
      </c>
      <c r="L9" s="13" t="str">
        <f>"133,0780"</f>
        <v>133,0780</v>
      </c>
      <c r="M9" s="11" t="s">
        <v>255</v>
      </c>
    </row>
    <row r="11" spans="1:13" ht="16">
      <c r="A11" s="49" t="s">
        <v>118</v>
      </c>
      <c r="B11" s="49"/>
      <c r="C11" s="50"/>
      <c r="D11" s="50"/>
      <c r="E11" s="50"/>
      <c r="F11" s="50"/>
      <c r="G11" s="50"/>
      <c r="H11" s="50"/>
      <c r="I11" s="50"/>
      <c r="J11" s="50"/>
    </row>
    <row r="12" spans="1:13">
      <c r="A12" s="29" t="s">
        <v>83</v>
      </c>
      <c r="B12" s="11" t="s">
        <v>180</v>
      </c>
      <c r="C12" s="11" t="s">
        <v>175</v>
      </c>
      <c r="D12" s="11" t="s">
        <v>123</v>
      </c>
      <c r="E12" s="12" t="s">
        <v>258</v>
      </c>
      <c r="F12" s="11" t="s">
        <v>231</v>
      </c>
      <c r="G12" s="27" t="s">
        <v>37</v>
      </c>
      <c r="H12" s="27" t="s">
        <v>48</v>
      </c>
      <c r="I12" s="28" t="s">
        <v>101</v>
      </c>
      <c r="J12" s="29"/>
      <c r="K12" s="13" t="str">
        <f>"170,0"</f>
        <v>170,0</v>
      </c>
      <c r="L12" s="13" t="str">
        <f>"122,2810"</f>
        <v>122,2810</v>
      </c>
      <c r="M12" s="11" t="s">
        <v>255</v>
      </c>
    </row>
    <row r="14" spans="1:13" ht="16">
      <c r="A14" s="49" t="s">
        <v>44</v>
      </c>
      <c r="B14" s="49"/>
      <c r="C14" s="50"/>
      <c r="D14" s="50"/>
      <c r="E14" s="50"/>
      <c r="F14" s="50"/>
      <c r="G14" s="50"/>
      <c r="H14" s="50"/>
      <c r="I14" s="50"/>
      <c r="J14" s="50"/>
    </row>
    <row r="15" spans="1:13">
      <c r="A15" s="31" t="s">
        <v>83</v>
      </c>
      <c r="B15" s="14" t="s">
        <v>87</v>
      </c>
      <c r="C15" s="14" t="s">
        <v>46</v>
      </c>
      <c r="D15" s="14" t="s">
        <v>47</v>
      </c>
      <c r="E15" s="15" t="s">
        <v>258</v>
      </c>
      <c r="F15" s="14" t="s">
        <v>231</v>
      </c>
      <c r="G15" s="30" t="s">
        <v>52</v>
      </c>
      <c r="H15" s="30" t="s">
        <v>53</v>
      </c>
      <c r="I15" s="30" t="s">
        <v>54</v>
      </c>
      <c r="J15" s="31"/>
      <c r="K15" s="16" t="str">
        <f>"230,0"</f>
        <v>230,0</v>
      </c>
      <c r="L15" s="16" t="str">
        <f>"147,5910"</f>
        <v>147,5910</v>
      </c>
      <c r="M15" s="14" t="s">
        <v>150</v>
      </c>
    </row>
    <row r="16" spans="1:13">
      <c r="A16" s="33" t="s">
        <v>88</v>
      </c>
      <c r="B16" s="17" t="s">
        <v>89</v>
      </c>
      <c r="C16" s="17" t="s">
        <v>55</v>
      </c>
      <c r="D16" s="17" t="s">
        <v>56</v>
      </c>
      <c r="E16" s="18" t="s">
        <v>258</v>
      </c>
      <c r="F16" s="17" t="s">
        <v>231</v>
      </c>
      <c r="G16" s="32" t="s">
        <v>52</v>
      </c>
      <c r="H16" s="32" t="s">
        <v>59</v>
      </c>
      <c r="I16" s="34" t="s">
        <v>60</v>
      </c>
      <c r="J16" s="33"/>
      <c r="K16" s="19" t="str">
        <f>"225,0"</f>
        <v>225,0</v>
      </c>
      <c r="L16" s="19" t="str">
        <f>"143,8875"</f>
        <v>143,8875</v>
      </c>
      <c r="M16" s="17" t="s">
        <v>229</v>
      </c>
    </row>
    <row r="18" spans="1:13" ht="16">
      <c r="A18" s="49" t="s">
        <v>61</v>
      </c>
      <c r="B18" s="49"/>
      <c r="C18" s="50"/>
      <c r="D18" s="50"/>
      <c r="E18" s="50"/>
      <c r="F18" s="50"/>
      <c r="G18" s="50"/>
      <c r="H18" s="50"/>
      <c r="I18" s="50"/>
      <c r="J18" s="50"/>
    </row>
    <row r="19" spans="1:13">
      <c r="A19" s="29" t="s">
        <v>83</v>
      </c>
      <c r="B19" s="11" t="s">
        <v>90</v>
      </c>
      <c r="C19" s="11" t="s">
        <v>63</v>
      </c>
      <c r="D19" s="11" t="s">
        <v>64</v>
      </c>
      <c r="E19" s="12" t="s">
        <v>258</v>
      </c>
      <c r="F19" s="11" t="s">
        <v>231</v>
      </c>
      <c r="G19" s="27" t="s">
        <v>67</v>
      </c>
      <c r="H19" s="27" t="s">
        <v>68</v>
      </c>
      <c r="I19" s="28" t="s">
        <v>69</v>
      </c>
      <c r="J19" s="29"/>
      <c r="K19" s="13" t="str">
        <f>"260,0"</f>
        <v>260,0</v>
      </c>
      <c r="L19" s="13" t="str">
        <f>"158,8080"</f>
        <v>158,8080</v>
      </c>
      <c r="M19" s="11" t="s">
        <v>150</v>
      </c>
    </row>
    <row r="21" spans="1:13" ht="16">
      <c r="A21" s="49" t="s">
        <v>97</v>
      </c>
      <c r="B21" s="49"/>
      <c r="C21" s="50"/>
      <c r="D21" s="50"/>
      <c r="E21" s="50"/>
      <c r="F21" s="50"/>
      <c r="G21" s="50"/>
      <c r="H21" s="50"/>
      <c r="I21" s="50"/>
      <c r="J21" s="50"/>
    </row>
    <row r="22" spans="1:13">
      <c r="A22" s="29" t="s">
        <v>83</v>
      </c>
      <c r="B22" s="11" t="s">
        <v>181</v>
      </c>
      <c r="C22" s="11" t="s">
        <v>176</v>
      </c>
      <c r="D22" s="11" t="s">
        <v>177</v>
      </c>
      <c r="E22" s="12" t="s">
        <v>258</v>
      </c>
      <c r="F22" s="11" t="s">
        <v>231</v>
      </c>
      <c r="G22" s="27" t="s">
        <v>43</v>
      </c>
      <c r="H22" s="28" t="s">
        <v>57</v>
      </c>
      <c r="I22" s="28" t="s">
        <v>57</v>
      </c>
      <c r="J22" s="29"/>
      <c r="K22" s="13" t="str">
        <f>"200,0"</f>
        <v>200,0</v>
      </c>
      <c r="L22" s="13" t="str">
        <f>"117,8000"</f>
        <v>117,8000</v>
      </c>
      <c r="M22" s="11" t="s">
        <v>255</v>
      </c>
    </row>
    <row r="24" spans="1:13" ht="16">
      <c r="F24" s="8"/>
      <c r="G24" s="5"/>
      <c r="K24" s="10"/>
      <c r="M24" s="7"/>
    </row>
    <row r="25" spans="1:13" ht="16">
      <c r="F25" s="8"/>
      <c r="G25" s="5"/>
      <c r="K25" s="10"/>
      <c r="M25" s="7"/>
    </row>
    <row r="26" spans="1:13" ht="16">
      <c r="F26" s="8"/>
      <c r="G26" s="5"/>
      <c r="K26" s="10"/>
      <c r="M26" s="7"/>
    </row>
    <row r="27" spans="1:13" ht="16">
      <c r="F27" s="8"/>
      <c r="G27" s="5"/>
      <c r="K27" s="10"/>
      <c r="M27" s="7"/>
    </row>
    <row r="28" spans="1:13" ht="16">
      <c r="F28" s="8"/>
      <c r="G28" s="5"/>
      <c r="K28" s="10"/>
      <c r="M28" s="7"/>
    </row>
    <row r="29" spans="1:13" ht="16">
      <c r="F29" s="8"/>
      <c r="G29" s="5"/>
      <c r="K29" s="10"/>
      <c r="M29" s="7"/>
    </row>
    <row r="30" spans="1:13" ht="16">
      <c r="F30" s="8"/>
      <c r="G30" s="5"/>
      <c r="K30" s="10"/>
      <c r="M30" s="7"/>
    </row>
    <row r="31" spans="1:13">
      <c r="G31" s="5"/>
      <c r="K31" s="10"/>
      <c r="M31" s="7"/>
    </row>
    <row r="32" spans="1:13" ht="18">
      <c r="C32" s="9"/>
      <c r="D32" s="9"/>
      <c r="E32" s="5"/>
      <c r="F32" s="6"/>
      <c r="G32" s="5"/>
      <c r="K32" s="10"/>
      <c r="M32" s="7"/>
    </row>
    <row r="33" spans="3:13" ht="16">
      <c r="C33" s="42"/>
      <c r="D33" s="42"/>
      <c r="E33" s="5"/>
      <c r="F33" s="6"/>
      <c r="G33" s="5"/>
      <c r="K33" s="10"/>
      <c r="M33" s="7"/>
    </row>
    <row r="34" spans="3:13" ht="14">
      <c r="C34" s="21"/>
      <c r="D34" s="22"/>
      <c r="E34" s="5"/>
      <c r="F34" s="6"/>
      <c r="G34" s="5"/>
      <c r="K34" s="10"/>
      <c r="M34" s="7"/>
    </row>
    <row r="35" spans="3:13" ht="14">
      <c r="C35" s="1"/>
      <c r="D35" s="1"/>
      <c r="E35" s="1"/>
      <c r="F35" s="43"/>
      <c r="G35" s="1"/>
      <c r="K35" s="10"/>
      <c r="M35" s="7"/>
    </row>
    <row r="36" spans="3:13">
      <c r="E36" s="10"/>
      <c r="F36" s="26"/>
      <c r="G36" s="25"/>
      <c r="K36" s="10"/>
      <c r="M36" s="7"/>
    </row>
    <row r="37" spans="3:13">
      <c r="E37" s="10"/>
      <c r="F37" s="26"/>
      <c r="G37" s="25"/>
      <c r="K37" s="10"/>
      <c r="M37" s="7"/>
    </row>
    <row r="38" spans="3:13">
      <c r="E38" s="5"/>
      <c r="F38" s="6"/>
      <c r="G38" s="5"/>
      <c r="K38" s="10"/>
      <c r="M38" s="7"/>
    </row>
    <row r="39" spans="3:13">
      <c r="E39" s="5"/>
      <c r="F39" s="6"/>
      <c r="G39" s="5"/>
      <c r="K39" s="10"/>
      <c r="M39" s="7"/>
    </row>
    <row r="40" spans="3:13" ht="16">
      <c r="C40" s="42"/>
      <c r="D40" s="42"/>
      <c r="E40" s="5"/>
      <c r="F40" s="6"/>
      <c r="G40" s="5"/>
      <c r="K40" s="10"/>
      <c r="M40" s="7"/>
    </row>
    <row r="41" spans="3:13" ht="14">
      <c r="C41" s="21"/>
      <c r="D41" s="22"/>
      <c r="E41" s="5"/>
      <c r="F41" s="6"/>
      <c r="G41" s="5"/>
      <c r="K41" s="10"/>
      <c r="M41" s="7"/>
    </row>
    <row r="42" spans="3:13" ht="14">
      <c r="C42" s="1"/>
      <c r="D42" s="1"/>
      <c r="E42" s="1"/>
      <c r="F42" s="43"/>
      <c r="G42" s="1"/>
      <c r="K42" s="10"/>
      <c r="M42" s="7"/>
    </row>
    <row r="43" spans="3:13">
      <c r="E43" s="10"/>
      <c r="F43" s="26"/>
      <c r="G43" s="25"/>
      <c r="K43" s="10"/>
      <c r="M43" s="7"/>
    </row>
    <row r="44" spans="3:13">
      <c r="E44" s="10"/>
      <c r="F44" s="26"/>
      <c r="G44" s="25"/>
      <c r="K44" s="10"/>
      <c r="M44" s="7"/>
    </row>
    <row r="45" spans="3:13">
      <c r="E45" s="10"/>
      <c r="F45" s="26"/>
      <c r="G45" s="25"/>
      <c r="K45" s="10"/>
      <c r="M45" s="7"/>
    </row>
    <row r="46" spans="3:13">
      <c r="E46" s="5"/>
      <c r="F46" s="6"/>
      <c r="G46" s="5"/>
      <c r="K46" s="10"/>
      <c r="M46" s="7"/>
    </row>
  </sheetData>
  <mergeCells count="17"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21:J21"/>
    <mergeCell ref="A5:J5"/>
    <mergeCell ref="A8:J8"/>
    <mergeCell ref="A11:J11"/>
    <mergeCell ref="A14:J14"/>
    <mergeCell ref="A18:J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2"/>
  <sheetViews>
    <sheetView workbookViewId="0">
      <selection activeCell="E13" sqref="E13"/>
    </sheetView>
  </sheetViews>
  <sheetFormatPr baseColWidth="10" defaultColWidth="9.1640625" defaultRowHeight="13"/>
  <cols>
    <col min="1" max="1" width="7.5" style="5" bestFit="1" customWidth="1"/>
    <col min="2" max="2" width="21.83203125" style="5" customWidth="1"/>
    <col min="3" max="3" width="26.5" style="5" bestFit="1" customWidth="1"/>
    <col min="4" max="4" width="21.5" style="5" bestFit="1" customWidth="1"/>
    <col min="5" max="5" width="10.5" style="6" bestFit="1" customWidth="1"/>
    <col min="6" max="6" width="29.83203125" style="5" customWidth="1"/>
    <col min="7" max="9" width="5.5" style="10" customWidth="1"/>
    <col min="10" max="10" width="4.83203125" style="10" customWidth="1"/>
    <col min="11" max="11" width="10.5" style="7" bestFit="1" customWidth="1"/>
    <col min="12" max="12" width="8.5" style="7" bestFit="1" customWidth="1"/>
    <col min="13" max="13" width="22.83203125" style="5" bestFit="1" customWidth="1"/>
    <col min="14" max="16384" width="9.1640625" style="3"/>
  </cols>
  <sheetData>
    <row r="1" spans="1:13" s="2" customFormat="1" ht="29" customHeight="1">
      <c r="A1" s="59" t="s">
        <v>243</v>
      </c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</row>
    <row r="2" spans="1:13" s="2" customFormat="1" ht="62" customHeight="1" thickBot="1">
      <c r="A2" s="63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3" s="1" customFormat="1" ht="12.75" customHeight="1">
      <c r="A3" s="67" t="s">
        <v>254</v>
      </c>
      <c r="B3" s="51" t="s">
        <v>0</v>
      </c>
      <c r="C3" s="69" t="s">
        <v>256</v>
      </c>
      <c r="D3" s="69" t="s">
        <v>6</v>
      </c>
      <c r="E3" s="53" t="s">
        <v>257</v>
      </c>
      <c r="F3" s="71" t="s">
        <v>5</v>
      </c>
      <c r="G3" s="71" t="s">
        <v>10</v>
      </c>
      <c r="H3" s="71"/>
      <c r="I3" s="71"/>
      <c r="J3" s="71"/>
      <c r="K3" s="53" t="s">
        <v>112</v>
      </c>
      <c r="L3" s="53" t="s">
        <v>3</v>
      </c>
      <c r="M3" s="55" t="s">
        <v>2</v>
      </c>
    </row>
    <row r="4" spans="1:13" s="1" customFormat="1" ht="21" customHeight="1" thickBot="1">
      <c r="A4" s="68"/>
      <c r="B4" s="52"/>
      <c r="C4" s="70"/>
      <c r="D4" s="70"/>
      <c r="E4" s="54"/>
      <c r="F4" s="70"/>
      <c r="G4" s="4">
        <v>1</v>
      </c>
      <c r="H4" s="4">
        <v>2</v>
      </c>
      <c r="I4" s="4">
        <v>3</v>
      </c>
      <c r="J4" s="4" t="s">
        <v>4</v>
      </c>
      <c r="K4" s="54"/>
      <c r="L4" s="54"/>
      <c r="M4" s="56"/>
    </row>
    <row r="5" spans="1:13" ht="16">
      <c r="A5" s="57" t="s">
        <v>23</v>
      </c>
      <c r="B5" s="57"/>
      <c r="C5" s="58"/>
      <c r="D5" s="58"/>
      <c r="E5" s="58"/>
      <c r="F5" s="58"/>
      <c r="G5" s="58"/>
      <c r="H5" s="58"/>
      <c r="I5" s="58"/>
      <c r="J5" s="58"/>
    </row>
    <row r="6" spans="1:13">
      <c r="A6" s="29" t="s">
        <v>83</v>
      </c>
      <c r="B6" s="11" t="s">
        <v>167</v>
      </c>
      <c r="C6" s="11" t="s">
        <v>156</v>
      </c>
      <c r="D6" s="11" t="s">
        <v>157</v>
      </c>
      <c r="E6" s="12" t="s">
        <v>260</v>
      </c>
      <c r="F6" s="11" t="s">
        <v>233</v>
      </c>
      <c r="G6" s="27" t="s">
        <v>26</v>
      </c>
      <c r="H6" s="27" t="s">
        <v>15</v>
      </c>
      <c r="I6" s="27" t="s">
        <v>16</v>
      </c>
      <c r="J6" s="29"/>
      <c r="K6" s="13" t="str">
        <f>"85,0"</f>
        <v>85,0</v>
      </c>
      <c r="L6" s="13" t="str">
        <f>"81,6170"</f>
        <v>81,6170</v>
      </c>
      <c r="M6" s="11" t="s">
        <v>158</v>
      </c>
    </row>
    <row r="8" spans="1:13" ht="16">
      <c r="A8" s="49" t="s">
        <v>97</v>
      </c>
      <c r="B8" s="49"/>
      <c r="C8" s="50"/>
      <c r="D8" s="50"/>
      <c r="E8" s="50"/>
      <c r="F8" s="50"/>
      <c r="G8" s="50"/>
      <c r="H8" s="50"/>
      <c r="I8" s="50"/>
      <c r="J8" s="50"/>
    </row>
    <row r="9" spans="1:13">
      <c r="A9" s="29" t="s">
        <v>83</v>
      </c>
      <c r="B9" s="11" t="s">
        <v>168</v>
      </c>
      <c r="C9" s="11" t="s">
        <v>159</v>
      </c>
      <c r="D9" s="11" t="s">
        <v>141</v>
      </c>
      <c r="E9" s="12" t="s">
        <v>258</v>
      </c>
      <c r="F9" s="11" t="s">
        <v>233</v>
      </c>
      <c r="G9" s="27" t="s">
        <v>52</v>
      </c>
      <c r="H9" s="27" t="s">
        <v>54</v>
      </c>
      <c r="I9" s="27" t="s">
        <v>67</v>
      </c>
      <c r="J9" s="29"/>
      <c r="K9" s="13" t="str">
        <f>"250,0"</f>
        <v>250,0</v>
      </c>
      <c r="L9" s="13" t="str">
        <f>"147,2000"</f>
        <v>147,2000</v>
      </c>
      <c r="M9" s="11" t="s">
        <v>160</v>
      </c>
    </row>
    <row r="11" spans="1:13" ht="16">
      <c r="A11" s="49" t="s">
        <v>161</v>
      </c>
      <c r="B11" s="49"/>
      <c r="C11" s="50"/>
      <c r="D11" s="50"/>
      <c r="E11" s="50"/>
      <c r="F11" s="50"/>
      <c r="G11" s="50"/>
      <c r="H11" s="50"/>
      <c r="I11" s="50"/>
      <c r="J11" s="50"/>
    </row>
    <row r="12" spans="1:13">
      <c r="A12" s="29" t="s">
        <v>83</v>
      </c>
      <c r="B12" s="11" t="s">
        <v>169</v>
      </c>
      <c r="C12" s="11" t="s">
        <v>162</v>
      </c>
      <c r="D12" s="11" t="s">
        <v>163</v>
      </c>
      <c r="E12" s="12" t="s">
        <v>258</v>
      </c>
      <c r="F12" s="11" t="s">
        <v>233</v>
      </c>
      <c r="G12" s="27" t="s">
        <v>164</v>
      </c>
      <c r="H12" s="27" t="s">
        <v>165</v>
      </c>
      <c r="I12" s="27" t="s">
        <v>166</v>
      </c>
      <c r="J12" s="29"/>
      <c r="K12" s="13" t="str">
        <f>"330,0"</f>
        <v>330,0</v>
      </c>
      <c r="L12" s="13" t="str">
        <f>"188,3640"</f>
        <v>188,3640</v>
      </c>
      <c r="M12" s="11" t="s">
        <v>255</v>
      </c>
    </row>
    <row r="14" spans="1:13" ht="16">
      <c r="F14" s="8"/>
      <c r="G14" s="5"/>
      <c r="K14" s="10"/>
      <c r="M14" s="7"/>
    </row>
    <row r="15" spans="1:13" ht="16">
      <c r="F15" s="8"/>
      <c r="G15" s="5"/>
      <c r="K15" s="10"/>
      <c r="M15" s="7"/>
    </row>
    <row r="16" spans="1:13" ht="16">
      <c r="F16" s="8"/>
      <c r="G16" s="5"/>
      <c r="K16" s="10"/>
      <c r="M16" s="7"/>
    </row>
    <row r="17" spans="3:13" ht="16">
      <c r="F17" s="8"/>
      <c r="G17" s="5"/>
      <c r="K17" s="10"/>
      <c r="M17" s="7"/>
    </row>
    <row r="18" spans="3:13" ht="16">
      <c r="F18" s="8"/>
      <c r="G18" s="5"/>
      <c r="K18" s="10"/>
      <c r="M18" s="7"/>
    </row>
    <row r="19" spans="3:13" ht="16">
      <c r="F19" s="8"/>
      <c r="G19" s="5"/>
      <c r="K19" s="10"/>
      <c r="M19" s="7"/>
    </row>
    <row r="20" spans="3:13" ht="16">
      <c r="F20" s="8"/>
      <c r="G20" s="5"/>
      <c r="K20" s="10"/>
      <c r="M20" s="7"/>
    </row>
    <row r="21" spans="3:13">
      <c r="G21" s="5"/>
      <c r="K21" s="10"/>
      <c r="M21" s="7"/>
    </row>
    <row r="22" spans="3:13" ht="18">
      <c r="C22" s="9"/>
      <c r="D22" s="9"/>
      <c r="E22" s="5"/>
      <c r="F22" s="6"/>
      <c r="G22" s="5"/>
      <c r="K22" s="10"/>
      <c r="M22" s="7"/>
    </row>
    <row r="23" spans="3:13" ht="16">
      <c r="C23" s="42"/>
      <c r="D23" s="42"/>
      <c r="E23" s="5"/>
      <c r="F23" s="6"/>
      <c r="G23" s="5"/>
      <c r="K23" s="10"/>
      <c r="M23" s="7"/>
    </row>
    <row r="24" spans="3:13" ht="14">
      <c r="C24" s="21"/>
      <c r="D24" s="22"/>
      <c r="E24" s="5"/>
      <c r="F24" s="6"/>
      <c r="G24" s="5"/>
      <c r="K24" s="10"/>
      <c r="M24" s="7"/>
    </row>
    <row r="25" spans="3:13" ht="14">
      <c r="C25" s="1"/>
      <c r="D25" s="1"/>
      <c r="E25" s="1"/>
      <c r="F25" s="43"/>
      <c r="G25" s="1"/>
      <c r="K25" s="10"/>
      <c r="M25" s="7"/>
    </row>
    <row r="26" spans="3:13">
      <c r="E26" s="10"/>
      <c r="F26" s="26"/>
      <c r="G26" s="25"/>
      <c r="K26" s="10"/>
      <c r="M26" s="7"/>
    </row>
    <row r="27" spans="3:13">
      <c r="E27" s="5"/>
      <c r="F27" s="6"/>
      <c r="G27" s="5"/>
      <c r="K27" s="10"/>
      <c r="M27" s="7"/>
    </row>
    <row r="28" spans="3:13" ht="14">
      <c r="C28" s="21"/>
      <c r="D28" s="22"/>
      <c r="E28" s="5"/>
      <c r="F28" s="6"/>
      <c r="G28" s="5"/>
      <c r="K28" s="10"/>
      <c r="M28" s="7"/>
    </row>
    <row r="29" spans="3:13" ht="14">
      <c r="C29" s="1"/>
      <c r="D29" s="1"/>
      <c r="E29" s="1"/>
      <c r="F29" s="43"/>
      <c r="G29" s="1"/>
      <c r="K29" s="10"/>
      <c r="M29" s="7"/>
    </row>
    <row r="30" spans="3:13">
      <c r="E30" s="10"/>
      <c r="F30" s="26"/>
      <c r="G30" s="25"/>
      <c r="K30" s="10"/>
      <c r="M30" s="7"/>
    </row>
    <row r="31" spans="3:13">
      <c r="E31" s="10"/>
      <c r="F31" s="26"/>
      <c r="G31" s="25"/>
      <c r="K31" s="10"/>
      <c r="M31" s="7"/>
    </row>
    <row r="32" spans="3:13">
      <c r="E32" s="5"/>
      <c r="F32" s="6"/>
      <c r="G32" s="5"/>
      <c r="K32" s="10"/>
      <c r="M32" s="7"/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B3:B4"/>
    <mergeCell ref="K3:K4"/>
    <mergeCell ref="L3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1"/>
  <sheetViews>
    <sheetView workbookViewId="0">
      <selection activeCell="E21" sqref="E21"/>
    </sheetView>
  </sheetViews>
  <sheetFormatPr baseColWidth="10" defaultColWidth="9.1640625" defaultRowHeight="13"/>
  <cols>
    <col min="1" max="1" width="7.5" style="5" bestFit="1" customWidth="1"/>
    <col min="2" max="2" width="22.6640625" style="5" bestFit="1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36.5" style="5" bestFit="1" customWidth="1"/>
    <col min="7" max="9" width="5.5" style="10" customWidth="1"/>
    <col min="10" max="10" width="4.83203125" style="10" customWidth="1"/>
    <col min="11" max="11" width="10.5" style="7" bestFit="1" customWidth="1"/>
    <col min="12" max="12" width="7.5" style="7" bestFit="1" customWidth="1"/>
    <col min="13" max="13" width="29" style="5" bestFit="1" customWidth="1"/>
    <col min="14" max="16384" width="9.1640625" style="3"/>
  </cols>
  <sheetData>
    <row r="1" spans="1:13" s="2" customFormat="1" ht="29" customHeight="1">
      <c r="A1" s="59" t="s">
        <v>244</v>
      </c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</row>
    <row r="2" spans="1:13" s="2" customFormat="1" ht="62" customHeight="1" thickBot="1">
      <c r="A2" s="63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3" s="1" customFormat="1" ht="12.75" customHeight="1">
      <c r="A3" s="67" t="s">
        <v>254</v>
      </c>
      <c r="B3" s="51" t="s">
        <v>0</v>
      </c>
      <c r="C3" s="69" t="s">
        <v>256</v>
      </c>
      <c r="D3" s="69" t="s">
        <v>6</v>
      </c>
      <c r="E3" s="53" t="s">
        <v>257</v>
      </c>
      <c r="F3" s="71" t="s">
        <v>5</v>
      </c>
      <c r="G3" s="71" t="s">
        <v>253</v>
      </c>
      <c r="H3" s="71"/>
      <c r="I3" s="71"/>
      <c r="J3" s="71"/>
      <c r="K3" s="53" t="s">
        <v>112</v>
      </c>
      <c r="L3" s="53" t="s">
        <v>3</v>
      </c>
      <c r="M3" s="55" t="s">
        <v>2</v>
      </c>
    </row>
    <row r="4" spans="1:13" s="1" customFormat="1" ht="21" customHeight="1" thickBot="1">
      <c r="A4" s="68"/>
      <c r="B4" s="52"/>
      <c r="C4" s="70"/>
      <c r="D4" s="70"/>
      <c r="E4" s="54"/>
      <c r="F4" s="70"/>
      <c r="G4" s="4">
        <v>1</v>
      </c>
      <c r="H4" s="4">
        <v>2</v>
      </c>
      <c r="I4" s="4">
        <v>3</v>
      </c>
      <c r="J4" s="4" t="s">
        <v>4</v>
      </c>
      <c r="K4" s="54"/>
      <c r="L4" s="54"/>
      <c r="M4" s="56"/>
    </row>
    <row r="5" spans="1:13" ht="16">
      <c r="A5" s="57" t="s">
        <v>118</v>
      </c>
      <c r="B5" s="57"/>
      <c r="C5" s="58"/>
      <c r="D5" s="58"/>
      <c r="E5" s="58"/>
      <c r="F5" s="58"/>
      <c r="G5" s="58"/>
      <c r="H5" s="58"/>
      <c r="I5" s="58"/>
      <c r="J5" s="58"/>
    </row>
    <row r="6" spans="1:13">
      <c r="A6" s="29" t="s">
        <v>83</v>
      </c>
      <c r="B6" s="11" t="s">
        <v>212</v>
      </c>
      <c r="C6" s="11" t="s">
        <v>201</v>
      </c>
      <c r="D6" s="11" t="s">
        <v>202</v>
      </c>
      <c r="E6" s="12" t="s">
        <v>258</v>
      </c>
      <c r="F6" s="11" t="s">
        <v>231</v>
      </c>
      <c r="G6" s="27" t="s">
        <v>203</v>
      </c>
      <c r="H6" s="27" t="s">
        <v>204</v>
      </c>
      <c r="I6" s="27" t="s">
        <v>205</v>
      </c>
      <c r="J6" s="29"/>
      <c r="K6" s="13" t="str">
        <f>"62,5"</f>
        <v>62,5</v>
      </c>
      <c r="L6" s="13" t="str">
        <f>"43,8688"</f>
        <v>43,8688</v>
      </c>
      <c r="M6" s="11" t="s">
        <v>255</v>
      </c>
    </row>
    <row r="8" spans="1:13" ht="16">
      <c r="A8" s="49" t="s">
        <v>34</v>
      </c>
      <c r="B8" s="49"/>
      <c r="C8" s="50"/>
      <c r="D8" s="50"/>
      <c r="E8" s="50"/>
      <c r="F8" s="50"/>
      <c r="G8" s="50"/>
      <c r="H8" s="50"/>
      <c r="I8" s="50"/>
      <c r="J8" s="50"/>
    </row>
    <row r="9" spans="1:13">
      <c r="A9" s="29" t="s">
        <v>83</v>
      </c>
      <c r="B9" s="11" t="s">
        <v>145</v>
      </c>
      <c r="C9" s="11" t="s">
        <v>126</v>
      </c>
      <c r="D9" s="11" t="s">
        <v>127</v>
      </c>
      <c r="E9" s="12" t="s">
        <v>258</v>
      </c>
      <c r="F9" s="11" t="s">
        <v>231</v>
      </c>
      <c r="G9" s="27" t="s">
        <v>206</v>
      </c>
      <c r="H9" s="27" t="s">
        <v>204</v>
      </c>
      <c r="I9" s="28" t="s">
        <v>188</v>
      </c>
      <c r="J9" s="29"/>
      <c r="K9" s="13" t="str">
        <f>"57,5"</f>
        <v>57,5</v>
      </c>
      <c r="L9" s="13" t="str">
        <f>"37,8235"</f>
        <v>37,8235</v>
      </c>
      <c r="M9" s="11" t="s">
        <v>255</v>
      </c>
    </row>
    <row r="11" spans="1:13" ht="16">
      <c r="A11" s="49" t="s">
        <v>44</v>
      </c>
      <c r="B11" s="49"/>
      <c r="C11" s="50"/>
      <c r="D11" s="50"/>
      <c r="E11" s="50"/>
      <c r="F11" s="50"/>
      <c r="G11" s="50"/>
      <c r="H11" s="50"/>
      <c r="I11" s="50"/>
      <c r="J11" s="50"/>
    </row>
    <row r="12" spans="1:13">
      <c r="A12" s="29" t="s">
        <v>83</v>
      </c>
      <c r="B12" s="11" t="s">
        <v>213</v>
      </c>
      <c r="C12" s="11" t="s">
        <v>207</v>
      </c>
      <c r="D12" s="11" t="s">
        <v>47</v>
      </c>
      <c r="E12" s="12" t="s">
        <v>258</v>
      </c>
      <c r="F12" s="11" t="s">
        <v>231</v>
      </c>
      <c r="G12" s="27" t="s">
        <v>203</v>
      </c>
      <c r="H12" s="27" t="s">
        <v>188</v>
      </c>
      <c r="I12" s="28" t="s">
        <v>208</v>
      </c>
      <c r="J12" s="29"/>
      <c r="K12" s="13" t="str">
        <f>"60,0"</f>
        <v>60,0</v>
      </c>
      <c r="L12" s="13" t="str">
        <f>"36,9180"</f>
        <v>36,9180</v>
      </c>
      <c r="M12" s="11" t="s">
        <v>255</v>
      </c>
    </row>
    <row r="14" spans="1:13" ht="16">
      <c r="A14" s="49" t="s">
        <v>61</v>
      </c>
      <c r="B14" s="49"/>
      <c r="C14" s="50"/>
      <c r="D14" s="50"/>
      <c r="E14" s="50"/>
      <c r="F14" s="50"/>
      <c r="G14" s="50"/>
      <c r="H14" s="50"/>
      <c r="I14" s="50"/>
      <c r="J14" s="50"/>
    </row>
    <row r="15" spans="1:13">
      <c r="A15" s="31" t="s">
        <v>83</v>
      </c>
      <c r="B15" s="14" t="s">
        <v>214</v>
      </c>
      <c r="C15" s="14" t="s">
        <v>250</v>
      </c>
      <c r="D15" s="14" t="s">
        <v>209</v>
      </c>
      <c r="E15" s="15" t="s">
        <v>259</v>
      </c>
      <c r="F15" s="14" t="s">
        <v>232</v>
      </c>
      <c r="G15" s="30" t="s">
        <v>187</v>
      </c>
      <c r="H15" s="35" t="s">
        <v>189</v>
      </c>
      <c r="I15" s="35" t="s">
        <v>208</v>
      </c>
      <c r="J15" s="31"/>
      <c r="K15" s="16" t="str">
        <f>"55,0"</f>
        <v>55,0</v>
      </c>
      <c r="L15" s="45" t="str">
        <f>"32,8900"</f>
        <v>32,8900</v>
      </c>
      <c r="M15" s="14" t="s">
        <v>228</v>
      </c>
    </row>
    <row r="16" spans="1:13">
      <c r="A16" s="39" t="s">
        <v>83</v>
      </c>
      <c r="B16" s="36" t="s">
        <v>90</v>
      </c>
      <c r="C16" s="36" t="s">
        <v>63</v>
      </c>
      <c r="D16" s="36" t="s">
        <v>210</v>
      </c>
      <c r="E16" s="37" t="s">
        <v>258</v>
      </c>
      <c r="F16" s="36" t="s">
        <v>231</v>
      </c>
      <c r="G16" s="40" t="s">
        <v>14</v>
      </c>
      <c r="H16" s="40" t="s">
        <v>26</v>
      </c>
      <c r="I16" s="41" t="s">
        <v>15</v>
      </c>
      <c r="J16" s="39"/>
      <c r="K16" s="38" t="str">
        <f>"75,0"</f>
        <v>75,0</v>
      </c>
      <c r="L16" s="48" t="str">
        <f>"43,7756"</f>
        <v>43,7756</v>
      </c>
      <c r="M16" s="36" t="s">
        <v>135</v>
      </c>
    </row>
    <row r="17" spans="1:13">
      <c r="A17" s="33" t="s">
        <v>88</v>
      </c>
      <c r="B17" s="17" t="s">
        <v>150</v>
      </c>
      <c r="C17" s="17" t="s">
        <v>136</v>
      </c>
      <c r="D17" s="17" t="s">
        <v>137</v>
      </c>
      <c r="E17" s="18" t="s">
        <v>258</v>
      </c>
      <c r="F17" s="17" t="s">
        <v>231</v>
      </c>
      <c r="G17" s="32" t="s">
        <v>188</v>
      </c>
      <c r="H17" s="32" t="s">
        <v>208</v>
      </c>
      <c r="I17" s="34" t="s">
        <v>211</v>
      </c>
      <c r="J17" s="33"/>
      <c r="K17" s="19" t="str">
        <f>"67,5"</f>
        <v>67,5</v>
      </c>
      <c r="L17" s="46" t="str">
        <f>"40,1558"</f>
        <v>40,1558</v>
      </c>
      <c r="M17" s="17" t="s">
        <v>255</v>
      </c>
    </row>
    <row r="19" spans="1:13" ht="16">
      <c r="A19" s="49" t="s">
        <v>97</v>
      </c>
      <c r="B19" s="49"/>
      <c r="C19" s="50"/>
      <c r="D19" s="50"/>
      <c r="E19" s="50"/>
      <c r="F19" s="50"/>
      <c r="G19" s="50"/>
      <c r="H19" s="50"/>
      <c r="I19" s="50"/>
      <c r="J19" s="50"/>
    </row>
    <row r="20" spans="1:13">
      <c r="A20" s="29" t="s">
        <v>215</v>
      </c>
      <c r="B20" s="11" t="s">
        <v>152</v>
      </c>
      <c r="C20" s="11" t="s">
        <v>140</v>
      </c>
      <c r="D20" s="11" t="s">
        <v>141</v>
      </c>
      <c r="E20" s="12" t="s">
        <v>258</v>
      </c>
      <c r="F20" s="11" t="s">
        <v>231</v>
      </c>
      <c r="G20" s="28" t="s">
        <v>26</v>
      </c>
      <c r="H20" s="28" t="s">
        <v>26</v>
      </c>
      <c r="I20" s="28" t="s">
        <v>26</v>
      </c>
      <c r="J20" s="29"/>
      <c r="K20" s="47">
        <v>0</v>
      </c>
      <c r="L20" s="13" t="str">
        <f>"0,0000"</f>
        <v>0,0000</v>
      </c>
      <c r="M20" s="11" t="s">
        <v>255</v>
      </c>
    </row>
    <row r="22" spans="1:13">
      <c r="K22" s="10"/>
      <c r="M22" s="7"/>
    </row>
    <row r="23" spans="1:13">
      <c r="K23" s="10"/>
      <c r="M23" s="7"/>
    </row>
    <row r="24" spans="1:13" ht="18">
      <c r="B24" s="9" t="s">
        <v>7</v>
      </c>
      <c r="C24" s="9"/>
      <c r="K24" s="10"/>
      <c r="M24" s="7"/>
    </row>
    <row r="25" spans="1:13" ht="16">
      <c r="B25" s="20" t="s">
        <v>80</v>
      </c>
      <c r="C25" s="20"/>
      <c r="K25" s="10"/>
      <c r="M25" s="7"/>
    </row>
    <row r="26" spans="1:13" ht="14">
      <c r="B26" s="21"/>
      <c r="C26" s="22" t="s">
        <v>76</v>
      </c>
      <c r="K26" s="10"/>
      <c r="M26" s="7"/>
    </row>
    <row r="27" spans="1:13" ht="14">
      <c r="B27" s="23" t="s">
        <v>77</v>
      </c>
      <c r="C27" s="23" t="s">
        <v>78</v>
      </c>
      <c r="D27" s="23" t="s">
        <v>246</v>
      </c>
      <c r="E27" s="24" t="s">
        <v>110</v>
      </c>
      <c r="F27" s="23" t="s">
        <v>195</v>
      </c>
      <c r="K27" s="10"/>
      <c r="M27" s="7"/>
    </row>
    <row r="28" spans="1:13">
      <c r="B28" s="5" t="s">
        <v>200</v>
      </c>
      <c r="C28" s="5" t="s">
        <v>76</v>
      </c>
      <c r="D28" s="10" t="s">
        <v>142</v>
      </c>
      <c r="E28" s="26">
        <v>62.5</v>
      </c>
      <c r="F28" s="25">
        <v>43.868750333785997</v>
      </c>
      <c r="K28" s="10"/>
      <c r="M28" s="7"/>
    </row>
    <row r="29" spans="1:13">
      <c r="B29" s="5" t="s">
        <v>62</v>
      </c>
      <c r="C29" s="5" t="s">
        <v>76</v>
      </c>
      <c r="D29" s="10" t="s">
        <v>81</v>
      </c>
      <c r="E29" s="26">
        <v>75</v>
      </c>
      <c r="F29" s="25">
        <v>43.775627017021201</v>
      </c>
      <c r="G29" s="5"/>
      <c r="K29" s="10"/>
      <c r="M29" s="7"/>
    </row>
    <row r="30" spans="1:13">
      <c r="B30" s="5" t="s">
        <v>135</v>
      </c>
      <c r="C30" s="5" t="s">
        <v>76</v>
      </c>
      <c r="D30" s="10" t="s">
        <v>81</v>
      </c>
      <c r="E30" s="26">
        <v>67.5</v>
      </c>
      <c r="F30" s="25">
        <v>40.155750811099999</v>
      </c>
      <c r="K30" s="10"/>
      <c r="M30" s="7"/>
    </row>
    <row r="31" spans="1:13">
      <c r="K31" s="10"/>
      <c r="M31" s="7"/>
    </row>
    <row r="32" spans="1:13">
      <c r="K32" s="10"/>
      <c r="M32" s="7"/>
    </row>
    <row r="33" spans="5:13">
      <c r="K33" s="10"/>
      <c r="M33" s="7"/>
    </row>
    <row r="34" spans="5:13">
      <c r="K34" s="10"/>
      <c r="M34" s="7"/>
    </row>
    <row r="35" spans="5:13">
      <c r="K35" s="10"/>
      <c r="M35" s="7"/>
    </row>
    <row r="36" spans="5:13">
      <c r="K36" s="10"/>
      <c r="M36" s="7"/>
    </row>
    <row r="37" spans="5:13">
      <c r="K37" s="10"/>
      <c r="M37" s="7"/>
    </row>
    <row r="38" spans="5:13">
      <c r="K38" s="10"/>
      <c r="M38" s="7"/>
    </row>
    <row r="39" spans="5:13">
      <c r="K39" s="10"/>
      <c r="M39" s="7"/>
    </row>
    <row r="40" spans="5:13">
      <c r="K40" s="10"/>
      <c r="M40" s="7"/>
    </row>
    <row r="41" spans="5:13">
      <c r="E41" s="5"/>
      <c r="F41" s="6"/>
      <c r="G41" s="5"/>
      <c r="K41" s="10"/>
      <c r="M41" s="7"/>
    </row>
  </sheetData>
  <mergeCells count="16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4:J14"/>
    <mergeCell ref="A19:J19"/>
    <mergeCell ref="B3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6"/>
  <sheetViews>
    <sheetView workbookViewId="0">
      <selection activeCell="E16" sqref="E16"/>
    </sheetView>
  </sheetViews>
  <sheetFormatPr baseColWidth="10" defaultColWidth="9.1640625" defaultRowHeight="13"/>
  <cols>
    <col min="1" max="1" width="7.5" style="5" bestFit="1" customWidth="1"/>
    <col min="2" max="2" width="22.33203125" style="5" customWidth="1"/>
    <col min="3" max="3" width="27.6640625" style="5" bestFit="1" customWidth="1"/>
    <col min="4" max="4" width="21.5" style="5" bestFit="1" customWidth="1"/>
    <col min="5" max="5" width="10.5" style="6" bestFit="1" customWidth="1"/>
    <col min="6" max="6" width="39.1640625" style="5" bestFit="1" customWidth="1"/>
    <col min="7" max="9" width="5.5" style="10" customWidth="1"/>
    <col min="10" max="10" width="4.83203125" style="10" customWidth="1"/>
    <col min="11" max="11" width="10.5" style="7" bestFit="1" customWidth="1"/>
    <col min="12" max="12" width="7.5" style="7" bestFit="1" customWidth="1"/>
    <col min="13" max="13" width="20.5" style="5" customWidth="1"/>
    <col min="14" max="16384" width="9.1640625" style="3"/>
  </cols>
  <sheetData>
    <row r="1" spans="1:13" s="2" customFormat="1" ht="29" customHeight="1">
      <c r="A1" s="59" t="s">
        <v>245</v>
      </c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</row>
    <row r="2" spans="1:13" s="2" customFormat="1" ht="62" customHeight="1" thickBot="1">
      <c r="A2" s="63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3" s="1" customFormat="1" ht="12.75" customHeight="1">
      <c r="A3" s="67" t="s">
        <v>254</v>
      </c>
      <c r="B3" s="51" t="s">
        <v>0</v>
      </c>
      <c r="C3" s="69" t="s">
        <v>256</v>
      </c>
      <c r="D3" s="69" t="s">
        <v>6</v>
      </c>
      <c r="E3" s="53" t="s">
        <v>257</v>
      </c>
      <c r="F3" s="71" t="s">
        <v>5</v>
      </c>
      <c r="G3" s="71" t="s">
        <v>253</v>
      </c>
      <c r="H3" s="71"/>
      <c r="I3" s="71"/>
      <c r="J3" s="71"/>
      <c r="K3" s="53" t="s">
        <v>112</v>
      </c>
      <c r="L3" s="53" t="s">
        <v>3</v>
      </c>
      <c r="M3" s="55" t="s">
        <v>2</v>
      </c>
    </row>
    <row r="4" spans="1:13" s="1" customFormat="1" ht="21" customHeight="1" thickBot="1">
      <c r="A4" s="68"/>
      <c r="B4" s="52"/>
      <c r="C4" s="70"/>
      <c r="D4" s="70"/>
      <c r="E4" s="54"/>
      <c r="F4" s="70"/>
      <c r="G4" s="4">
        <v>1</v>
      </c>
      <c r="H4" s="4">
        <v>2</v>
      </c>
      <c r="I4" s="4">
        <v>3</v>
      </c>
      <c r="J4" s="4" t="s">
        <v>4</v>
      </c>
      <c r="K4" s="54"/>
      <c r="L4" s="54"/>
      <c r="M4" s="56"/>
    </row>
    <row r="5" spans="1:13" ht="16">
      <c r="A5" s="57" t="s">
        <v>23</v>
      </c>
      <c r="B5" s="57"/>
      <c r="C5" s="58"/>
      <c r="D5" s="58"/>
      <c r="E5" s="58"/>
      <c r="F5" s="58"/>
      <c r="G5" s="58"/>
      <c r="H5" s="58"/>
      <c r="I5" s="58"/>
      <c r="J5" s="58"/>
    </row>
    <row r="6" spans="1:13">
      <c r="A6" s="29" t="s">
        <v>83</v>
      </c>
      <c r="B6" s="11" t="s">
        <v>196</v>
      </c>
      <c r="C6" s="11" t="s">
        <v>251</v>
      </c>
      <c r="D6" s="11" t="s">
        <v>182</v>
      </c>
      <c r="E6" s="12" t="s">
        <v>260</v>
      </c>
      <c r="F6" s="11" t="s">
        <v>233</v>
      </c>
      <c r="G6" s="27" t="s">
        <v>183</v>
      </c>
      <c r="H6" s="27" t="s">
        <v>184</v>
      </c>
      <c r="I6" s="28" t="s">
        <v>185</v>
      </c>
      <c r="J6" s="29"/>
      <c r="K6" s="13" t="str">
        <f>"27,5"</f>
        <v>27,5</v>
      </c>
      <c r="L6" s="13" t="str">
        <f>"26,4083"</f>
        <v>26,4083</v>
      </c>
      <c r="M6" s="11" t="s">
        <v>158</v>
      </c>
    </row>
    <row r="8" spans="1:13" ht="16">
      <c r="A8" s="49" t="s">
        <v>44</v>
      </c>
      <c r="B8" s="49"/>
      <c r="C8" s="50"/>
      <c r="D8" s="50"/>
      <c r="E8" s="50"/>
      <c r="F8" s="50"/>
      <c r="G8" s="50"/>
      <c r="H8" s="50"/>
      <c r="I8" s="50"/>
      <c r="J8" s="50"/>
    </row>
    <row r="9" spans="1:13">
      <c r="A9" s="29" t="s">
        <v>83</v>
      </c>
      <c r="B9" s="11" t="s">
        <v>197</v>
      </c>
      <c r="C9" s="11" t="s">
        <v>186</v>
      </c>
      <c r="D9" s="11" t="s">
        <v>154</v>
      </c>
      <c r="E9" s="12" t="s">
        <v>258</v>
      </c>
      <c r="F9" s="11" t="s">
        <v>252</v>
      </c>
      <c r="G9" s="27" t="s">
        <v>187</v>
      </c>
      <c r="H9" s="27" t="s">
        <v>188</v>
      </c>
      <c r="I9" s="27" t="s">
        <v>189</v>
      </c>
      <c r="J9" s="29"/>
      <c r="K9" s="13" t="str">
        <f>"65,0"</f>
        <v>65,0</v>
      </c>
      <c r="L9" s="13" t="str">
        <f>"39,7962"</f>
        <v>39,7962</v>
      </c>
      <c r="M9" s="11" t="s">
        <v>255</v>
      </c>
    </row>
    <row r="11" spans="1:13" ht="16">
      <c r="A11" s="49" t="s">
        <v>61</v>
      </c>
      <c r="B11" s="49"/>
      <c r="C11" s="50"/>
      <c r="D11" s="50"/>
      <c r="E11" s="50"/>
      <c r="F11" s="50"/>
      <c r="G11" s="50"/>
      <c r="H11" s="50"/>
      <c r="I11" s="50"/>
      <c r="J11" s="50"/>
    </row>
    <row r="12" spans="1:13">
      <c r="A12" s="29" t="s">
        <v>83</v>
      </c>
      <c r="B12" s="11" t="s">
        <v>198</v>
      </c>
      <c r="C12" s="11" t="s">
        <v>190</v>
      </c>
      <c r="D12" s="11" t="s">
        <v>191</v>
      </c>
      <c r="E12" s="12" t="s">
        <v>258</v>
      </c>
      <c r="F12" s="11" t="s">
        <v>233</v>
      </c>
      <c r="G12" s="27" t="s">
        <v>187</v>
      </c>
      <c r="H12" s="28" t="s">
        <v>188</v>
      </c>
      <c r="I12" s="27" t="s">
        <v>188</v>
      </c>
      <c r="J12" s="29"/>
      <c r="K12" s="13" t="str">
        <f>"60,0"</f>
        <v>60,0</v>
      </c>
      <c r="L12" s="13" t="str">
        <f>"36,4920"</f>
        <v>36,4920</v>
      </c>
      <c r="M12" s="11" t="s">
        <v>158</v>
      </c>
    </row>
    <row r="14" spans="1:13" ht="16">
      <c r="A14" s="49" t="s">
        <v>192</v>
      </c>
      <c r="B14" s="49"/>
      <c r="C14" s="50"/>
      <c r="D14" s="50"/>
      <c r="E14" s="50"/>
      <c r="F14" s="50"/>
      <c r="G14" s="50"/>
      <c r="H14" s="50"/>
      <c r="I14" s="50"/>
      <c r="J14" s="50"/>
    </row>
    <row r="15" spans="1:13">
      <c r="A15" s="29" t="s">
        <v>83</v>
      </c>
      <c r="B15" s="11" t="s">
        <v>199</v>
      </c>
      <c r="C15" s="11" t="s">
        <v>193</v>
      </c>
      <c r="D15" s="11" t="s">
        <v>194</v>
      </c>
      <c r="E15" s="12" t="s">
        <v>258</v>
      </c>
      <c r="F15" s="11" t="s">
        <v>233</v>
      </c>
      <c r="G15" s="27" t="s">
        <v>31</v>
      </c>
      <c r="H15" s="28" t="s">
        <v>32</v>
      </c>
      <c r="I15" s="28" t="s">
        <v>32</v>
      </c>
      <c r="J15" s="29"/>
      <c r="K15" s="13" t="str">
        <f>"90,0"</f>
        <v>90,0</v>
      </c>
      <c r="L15" s="13" t="str">
        <f>"46,1137"</f>
        <v>46,1137</v>
      </c>
      <c r="M15" s="11" t="s">
        <v>255</v>
      </c>
    </row>
    <row r="17" spans="3:13" ht="16">
      <c r="F17" s="8"/>
      <c r="G17" s="5"/>
      <c r="K17" s="10"/>
      <c r="M17" s="7"/>
    </row>
    <row r="18" spans="3:13" ht="16">
      <c r="F18" s="8"/>
      <c r="G18" s="5"/>
      <c r="K18" s="10"/>
      <c r="M18" s="7"/>
    </row>
    <row r="19" spans="3:13" ht="16">
      <c r="F19" s="8"/>
      <c r="G19" s="5"/>
      <c r="K19" s="10"/>
      <c r="M19" s="7"/>
    </row>
    <row r="20" spans="3:13" ht="16">
      <c r="F20" s="8"/>
      <c r="G20" s="5"/>
      <c r="K20" s="10"/>
      <c r="M20" s="7"/>
    </row>
    <row r="21" spans="3:13" ht="16">
      <c r="F21" s="8"/>
      <c r="G21" s="5"/>
      <c r="K21" s="10"/>
      <c r="M21" s="7"/>
    </row>
    <row r="22" spans="3:13" ht="16">
      <c r="F22" s="8"/>
      <c r="G22" s="5"/>
      <c r="K22" s="10"/>
      <c r="M22" s="7"/>
    </row>
    <row r="23" spans="3:13" ht="16">
      <c r="F23" s="8"/>
      <c r="G23" s="5"/>
      <c r="K23" s="10"/>
      <c r="M23" s="7"/>
    </row>
    <row r="24" spans="3:13">
      <c r="G24" s="5"/>
      <c r="K24" s="10"/>
      <c r="M24" s="7"/>
    </row>
    <row r="25" spans="3:13" ht="18">
      <c r="C25" s="9"/>
      <c r="D25" s="9"/>
      <c r="E25" s="5"/>
      <c r="F25" s="6"/>
      <c r="G25" s="5"/>
      <c r="K25" s="10"/>
      <c r="M25" s="7"/>
    </row>
    <row r="26" spans="3:13" ht="16">
      <c r="C26" s="44"/>
      <c r="D26" s="44"/>
      <c r="E26" s="5"/>
      <c r="F26" s="6"/>
      <c r="G26" s="5"/>
      <c r="K26" s="10"/>
      <c r="M26" s="7"/>
    </row>
    <row r="27" spans="3:13" ht="14">
      <c r="C27" s="21"/>
      <c r="D27" s="22"/>
      <c r="E27" s="5"/>
      <c r="F27" s="6"/>
      <c r="G27" s="5"/>
      <c r="K27" s="10"/>
      <c r="M27" s="7"/>
    </row>
    <row r="28" spans="3:13" ht="14">
      <c r="C28" s="1"/>
      <c r="D28" s="1"/>
      <c r="E28" s="1"/>
      <c r="F28" s="43"/>
      <c r="G28" s="1"/>
      <c r="K28" s="10"/>
      <c r="M28" s="7"/>
    </row>
    <row r="29" spans="3:13">
      <c r="E29" s="10"/>
      <c r="F29" s="26"/>
      <c r="G29" s="25"/>
      <c r="K29" s="10"/>
      <c r="M29" s="7"/>
    </row>
    <row r="30" spans="3:13">
      <c r="E30" s="5"/>
      <c r="F30" s="6"/>
      <c r="G30" s="5"/>
      <c r="K30" s="10"/>
      <c r="M30" s="7"/>
    </row>
    <row r="31" spans="3:13" ht="14">
      <c r="C31" s="21"/>
      <c r="D31" s="22"/>
      <c r="E31" s="5"/>
      <c r="F31" s="6"/>
      <c r="G31" s="5"/>
      <c r="K31" s="10"/>
      <c r="M31" s="7"/>
    </row>
    <row r="32" spans="3:13" ht="14">
      <c r="C32" s="1"/>
      <c r="D32" s="1"/>
      <c r="E32" s="1"/>
      <c r="F32" s="43"/>
      <c r="G32" s="1"/>
      <c r="K32" s="10"/>
      <c r="M32" s="7"/>
    </row>
    <row r="33" spans="5:13">
      <c r="E33" s="10"/>
      <c r="F33" s="26"/>
      <c r="G33" s="25"/>
      <c r="K33" s="10"/>
      <c r="M33" s="7"/>
    </row>
    <row r="34" spans="5:13">
      <c r="E34" s="10"/>
      <c r="F34" s="26"/>
      <c r="G34" s="25"/>
      <c r="K34" s="10"/>
      <c r="M34" s="7"/>
    </row>
    <row r="35" spans="5:13">
      <c r="E35" s="10"/>
      <c r="F35" s="26"/>
      <c r="G35" s="25"/>
      <c r="K35" s="10"/>
      <c r="M35" s="7"/>
    </row>
    <row r="36" spans="5:13">
      <c r="E36" s="5"/>
      <c r="F36" s="6"/>
      <c r="G36" s="5"/>
      <c r="K36" s="10"/>
      <c r="M36" s="7"/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4:J14"/>
    <mergeCell ref="B3:B4"/>
    <mergeCell ref="K3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IPL ПЛ без экипировки ДК</vt:lpstr>
      <vt:lpstr>IPL Жим без экипировки ДК</vt:lpstr>
      <vt:lpstr>IPL Жим без экипировки</vt:lpstr>
      <vt:lpstr>IPL Жим однослой ДК</vt:lpstr>
      <vt:lpstr>WRPF Военный жим ДК</vt:lpstr>
      <vt:lpstr>WRPF Военный жим</vt:lpstr>
      <vt:lpstr>IPL Тяга без экипировки ДК</vt:lpstr>
      <vt:lpstr>IPL Тяга без экипировки</vt:lpstr>
      <vt:lpstr>WRPF Подъем на бицепс ДК</vt:lpstr>
      <vt:lpstr>WRPF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2023-05-03T14:38:21Z</dcterms:modified>
</cp:coreProperties>
</file>