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Ноябрь/"/>
    </mc:Choice>
  </mc:AlternateContent>
  <xr:revisionPtr revIDLastSave="0" documentId="13_ncr:1_{D5A65AE6-FB8E-BE43-B898-6990BDD0AC35}" xr6:coauthVersionLast="45" xr6:coauthVersionMax="45" xr10:uidLastSave="{00000000-0000-0000-0000-000000000000}"/>
  <bookViews>
    <workbookView xWindow="820" yWindow="460" windowWidth="27980" windowHeight="15920" firstSheet="7" activeTab="12" xr2:uid="{00000000-000D-0000-FFFF-FFFF00000000}"/>
  </bookViews>
  <sheets>
    <sheet name="IPL ПЛ без экипировки ДК" sheetId="6" r:id="rId1"/>
    <sheet name="IPL ПЛ без экипировки" sheetId="5" r:id="rId2"/>
    <sheet name="IPL Двоеборье без экип" sheetId="13" r:id="rId3"/>
    <sheet name="IPL Присед без экипировки ДК" sheetId="12" r:id="rId4"/>
    <sheet name="IPL Жим без экипировки ДК" sheetId="8" r:id="rId5"/>
    <sheet name="IPL Жим без экипировки" sheetId="7" r:id="rId6"/>
    <sheet name="IPL Жим однослой" sheetId="9" r:id="rId7"/>
    <sheet name="СПР Жим софт многопетельная" sheetId="14" r:id="rId8"/>
    <sheet name="IPL Тяга без экипировки ДК" sheetId="11" r:id="rId9"/>
    <sheet name="IPL Тяга без экипировки" sheetId="10" r:id="rId10"/>
    <sheet name="СПР Жим стоя" sheetId="21" r:id="rId11"/>
    <sheet name="СПР Подъем на бицепс ДК" sheetId="24" r:id="rId12"/>
    <sheet name="СПР Подъем на бицепс" sheetId="23" r:id="rId13"/>
  </sheets>
  <definedNames>
    <definedName name="_FilterDatabase" localSheetId="1" hidden="1">'IPL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24" l="1"/>
  <c r="K12" i="24"/>
  <c r="L9" i="24"/>
  <c r="K9" i="24"/>
  <c r="L6" i="24"/>
  <c r="K6" i="24"/>
  <c r="L6" i="23"/>
  <c r="K6" i="23"/>
  <c r="L6" i="21"/>
  <c r="K6" i="21"/>
  <c r="L6" i="14"/>
  <c r="K6" i="14"/>
  <c r="P6" i="13"/>
  <c r="O6" i="13"/>
  <c r="L6" i="12"/>
  <c r="K6" i="12"/>
  <c r="L18" i="11"/>
  <c r="K18" i="11"/>
  <c r="L15" i="11"/>
  <c r="K15" i="11"/>
  <c r="L12" i="11"/>
  <c r="K12" i="11"/>
  <c r="L9" i="11"/>
  <c r="K9" i="11"/>
  <c r="L6" i="11"/>
  <c r="K6" i="11"/>
  <c r="L6" i="10"/>
  <c r="K6" i="10"/>
  <c r="L6" i="9"/>
  <c r="K6" i="9"/>
  <c r="L17" i="8"/>
  <c r="K17" i="8"/>
  <c r="L14" i="8"/>
  <c r="K14" i="8"/>
  <c r="L13" i="8"/>
  <c r="K13" i="8"/>
  <c r="L10" i="8"/>
  <c r="K10" i="8"/>
  <c r="L9" i="8"/>
  <c r="K9" i="8"/>
  <c r="L6" i="8"/>
  <c r="K6" i="8"/>
  <c r="L22" i="7"/>
  <c r="K22" i="7"/>
  <c r="L19" i="7"/>
  <c r="K19" i="7"/>
  <c r="L16" i="7"/>
  <c r="K16" i="7"/>
  <c r="L15" i="7"/>
  <c r="K15" i="7"/>
  <c r="L12" i="7"/>
  <c r="K12" i="7"/>
  <c r="L9" i="7"/>
  <c r="K9" i="7"/>
  <c r="L6" i="7"/>
  <c r="K6" i="7"/>
  <c r="T9" i="6"/>
  <c r="S9" i="6"/>
  <c r="T6" i="6"/>
  <c r="S6" i="6"/>
  <c r="T9" i="5"/>
  <c r="S9" i="5"/>
  <c r="T6" i="5"/>
  <c r="S6" i="5"/>
</calcChain>
</file>

<file path=xl/sharedStrings.xml><?xml version="1.0" encoding="utf-8"?>
<sst xmlns="http://schemas.openxmlformats.org/spreadsheetml/2006/main" count="526" uniqueCount="176">
  <si>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</si>
  <si>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</si>
  <si>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</si>
  <si>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</si>
  <si>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</si>
  <si>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</si>
  <si>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</si>
  <si>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</si>
  <si>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</si>
  <si>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</si>
  <si>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52</t>
  </si>
  <si>
    <t>Открытая (26.05.2009)/14</t>
  </si>
  <si>
    <t>47,20</t>
  </si>
  <si>
    <t>65,0</t>
  </si>
  <si>
    <t>70,0</t>
  </si>
  <si>
    <t>75,0</t>
  </si>
  <si>
    <t>35,0</t>
  </si>
  <si>
    <t>40,0</t>
  </si>
  <si>
    <t>42,5</t>
  </si>
  <si>
    <t>82,5</t>
  </si>
  <si>
    <t>87,5</t>
  </si>
  <si>
    <t>ВЕСОВАЯ КАТЕГОРИЯ   90</t>
  </si>
  <si>
    <t>87,20</t>
  </si>
  <si>
    <t>130,0</t>
  </si>
  <si>
    <t>140,0</t>
  </si>
  <si>
    <t>115,0</t>
  </si>
  <si>
    <t>120,0</t>
  </si>
  <si>
    <t>125,0</t>
  </si>
  <si>
    <t>170,0</t>
  </si>
  <si>
    <t>180,0</t>
  </si>
  <si>
    <t>190,0</t>
  </si>
  <si>
    <t>1</t>
  </si>
  <si>
    <t>Лемешко Александр</t>
  </si>
  <si>
    <t>Усачев Виктор</t>
  </si>
  <si>
    <t>ВЕСОВАЯ КАТЕГОРИЯ   60</t>
  </si>
  <si>
    <t>Открытая (05.07.2000)/23</t>
  </si>
  <si>
    <t>59,00</t>
  </si>
  <si>
    <t>80,0</t>
  </si>
  <si>
    <t>90,0</t>
  </si>
  <si>
    <t>32,5</t>
  </si>
  <si>
    <t>37,5</t>
  </si>
  <si>
    <t>110,0</t>
  </si>
  <si>
    <t>Юноши 15-19 (26.05.2009)/14</t>
  </si>
  <si>
    <t>Смахтина Марина</t>
  </si>
  <si>
    <t>ВЕСОВАЯ КАТЕГОРИЯ   75</t>
  </si>
  <si>
    <t>Открытая (09.01.1981)/42</t>
  </si>
  <si>
    <t>72,20</t>
  </si>
  <si>
    <t>55,0</t>
  </si>
  <si>
    <t>62,5</t>
  </si>
  <si>
    <t>Открытая (21.09.2011)/12</t>
  </si>
  <si>
    <t>35,80</t>
  </si>
  <si>
    <t>ВЕСОВАЯ КАТЕГОРИЯ   56</t>
  </si>
  <si>
    <t>Юноши 15-19 (16.05.2008)/15</t>
  </si>
  <si>
    <t>55,60</t>
  </si>
  <si>
    <t>60,0</t>
  </si>
  <si>
    <t>ВЕСОВАЯ КАТЕГОРИЯ   67.5</t>
  </si>
  <si>
    <t>Юноши 15-19 (02.03.2006)/17</t>
  </si>
  <si>
    <t>67,40</t>
  </si>
  <si>
    <t>95,0</t>
  </si>
  <si>
    <t>100,0</t>
  </si>
  <si>
    <t>102,5</t>
  </si>
  <si>
    <t>Юноши 15-19 (29.09.2007)/16</t>
  </si>
  <si>
    <t>64,00</t>
  </si>
  <si>
    <t>ВЕСОВАЯ КАТЕГОРИЯ   82.5</t>
  </si>
  <si>
    <t>Открытая (18.05.1986)/37</t>
  </si>
  <si>
    <t>81,80</t>
  </si>
  <si>
    <t xml:space="preserve">Шакиров Руслан </t>
  </si>
  <si>
    <t>Открытая (15.09.1988)/35</t>
  </si>
  <si>
    <t>145,0</t>
  </si>
  <si>
    <t>150,0</t>
  </si>
  <si>
    <t>Результат</t>
  </si>
  <si>
    <t>Лемешко Елена</t>
  </si>
  <si>
    <t>Лемешко Арсений</t>
  </si>
  <si>
    <t>Кузнецов Сергей</t>
  </si>
  <si>
    <t>Долгов Александр</t>
  </si>
  <si>
    <t>2</t>
  </si>
  <si>
    <t>Казарян Жора</t>
  </si>
  <si>
    <t>Котович Виктор</t>
  </si>
  <si>
    <t>Шакиров Руслан</t>
  </si>
  <si>
    <t>Юноши 15-19 (21.09.2011)/12</t>
  </si>
  <si>
    <t>Юноши 15-19 (16.06.2007)/16</t>
  </si>
  <si>
    <t>74,60</t>
  </si>
  <si>
    <t>117,5</t>
  </si>
  <si>
    <t>122,5</t>
  </si>
  <si>
    <t>Открытая (29.05.1987)/36</t>
  </si>
  <si>
    <t>73,00</t>
  </si>
  <si>
    <t>ВЕСОВАЯ КАТЕГОРИЯ   110</t>
  </si>
  <si>
    <t>Открытая (18.12.1990)/32</t>
  </si>
  <si>
    <t>108,80</t>
  </si>
  <si>
    <t>162,5</t>
  </si>
  <si>
    <t>167,5</t>
  </si>
  <si>
    <t>Лепетухин Глеб</t>
  </si>
  <si>
    <t>Ялалетдинов Сергей</t>
  </si>
  <si>
    <t>Романенко Дмитрий</t>
  </si>
  <si>
    <t>ВЕСОВАЯ КАТЕГОРИЯ   140</t>
  </si>
  <si>
    <t>126,40</t>
  </si>
  <si>
    <t>230,0</t>
  </si>
  <si>
    <t>235,0</t>
  </si>
  <si>
    <t>240,0</t>
  </si>
  <si>
    <t>Стуковин Александр</t>
  </si>
  <si>
    <t>Девушки 15-19 (29.02.2008)/15</t>
  </si>
  <si>
    <t>55,40</t>
  </si>
  <si>
    <t>Открытая (25.08.1994)/29</t>
  </si>
  <si>
    <t>66,80</t>
  </si>
  <si>
    <t>Юноши 15-19 (04.05.2009)/14</t>
  </si>
  <si>
    <t>63,40</t>
  </si>
  <si>
    <t>Юноши 15-19 (12.01.2006)/17</t>
  </si>
  <si>
    <t>74,40</t>
  </si>
  <si>
    <t>195,0</t>
  </si>
  <si>
    <t>205,0</t>
  </si>
  <si>
    <t>210,0</t>
  </si>
  <si>
    <t>Чебан Алина</t>
  </si>
  <si>
    <t>Олейникова Татьяна</t>
  </si>
  <si>
    <t>Донсков Иван</t>
  </si>
  <si>
    <t>Петров Арсений</t>
  </si>
  <si>
    <t>65,80</t>
  </si>
  <si>
    <t>47,5</t>
  </si>
  <si>
    <t>50,0</t>
  </si>
  <si>
    <t>Отрешко Ольга</t>
  </si>
  <si>
    <t>ВЕСОВАЯ КАТЕГОРИЯ   100</t>
  </si>
  <si>
    <t>96,60</t>
  </si>
  <si>
    <t>280,0</t>
  </si>
  <si>
    <t>290,0</t>
  </si>
  <si>
    <t>300,0</t>
  </si>
  <si>
    <t>Ли Руслан</t>
  </si>
  <si>
    <t>45,0</t>
  </si>
  <si>
    <t>38,00</t>
  </si>
  <si>
    <t>20,0</t>
  </si>
  <si>
    <t>Куриев Рахим</t>
  </si>
  <si>
    <t>Горобцов Леонид</t>
  </si>
  <si>
    <t>Жим стоя</t>
  </si>
  <si>
    <t>85,0</t>
  </si>
  <si>
    <t>15,0</t>
  </si>
  <si>
    <t>52,5</t>
  </si>
  <si>
    <t>81,20</t>
  </si>
  <si>
    <t>57,5</t>
  </si>
  <si>
    <t>Открытая (20.02.1989)/34</t>
  </si>
  <si>
    <t>86,80</t>
  </si>
  <si>
    <t>Шестернин Владимир</t>
  </si>
  <si>
    <t>Базурин Илья</t>
  </si>
  <si>
    <t>Открытый мастерский турнир «Сила в Единстве»
IPL Пауэрлифтинг без экипировки ДК
Волгодонск/Ростовская область, 04-05 ноября 2023 года</t>
  </si>
  <si>
    <t>Открытый мастерский турнир «Сила в Единстве»
IPL Пауэрлифтинг без экипировки
Волгодонск/Ростовская область, 04-05 ноября 2023 года</t>
  </si>
  <si>
    <t>Открытый мастерский турнир «Сила в Единстве»
IPL Силовое двоеборье без экипировки
Волгодонск/Ростовская область, 04-05 ноября 2023 года</t>
  </si>
  <si>
    <t>Открытый мастерский турнир «Сила в Единстве»
IPL Присед без экипировки ДК
Волгодонск/Ростовская область, 04-05 ноября 2023 года</t>
  </si>
  <si>
    <t>Открытый мастерский турнир «Сила в Единстве»
IPL Жим лежа без экипировки ДК
Волгодонск/Ростовская область, 04-05 ноября 2023 года</t>
  </si>
  <si>
    <t>Открытый мастерский турнир «Сила в Единстве»
IPL Жим лежа без экипировки
Волгодонск/Ростовская область, 04-05 ноября 2023 года</t>
  </si>
  <si>
    <t>Открытый мастерский турнир «Сила в Единстве»
IPL Жим лежа в однослойной экипировке
Волгодонск/Ростовская область, 04-05 ноября 2023 года</t>
  </si>
  <si>
    <t>Открытый мастерский турнир «Сила в Единстве»
СПР Жим лежа в многопетельной софт экипировке
Волгодонск/Ростовская область, 04-05 ноября 2023 года</t>
  </si>
  <si>
    <t>Открытый мастерский турнир «Сила в Единстве»
IPL Становая тяга без экипировки ДК
Волгодонск/Ростовская область, 04-05 ноября 2023 года</t>
  </si>
  <si>
    <t>Открытый мастерский турнир «Сила в Единстве»
IPL Становая тяга без экипировки
Волгодонск/Ростовская область, 04-05 ноября 2023 года</t>
  </si>
  <si>
    <t>Открытый мастерский турнир «Сила в Единстве»
СПР Жим штанги стоя
Волгодонск/Ростовская область, 04-05 ноября 2023 года</t>
  </si>
  <si>
    <t>Открытый мастерский турнир «Сила в Единстве»
СПР Строгий подъем штанги на бицепс ДК
Волгодонск/Ростовская область, 04-05 ноября 2023 года</t>
  </si>
  <si>
    <t>Открытый мастерский турнир «Сила в Единстве»
СПР Строгий подъем штанги на бицепс
Волгодонск/Ростовская область, 04-05 ноября 2023 года</t>
  </si>
  <si>
    <t>Шапошник Дмитрий</t>
  </si>
  <si>
    <t>Мастера 40-44 (21.09.1982)/41</t>
  </si>
  <si>
    <t>Мастера 45-49 (05.02.1975)/48</t>
  </si>
  <si>
    <t>Мастера 40-44 (09.01.1981)/42</t>
  </si>
  <si>
    <t>Мастера 40-44 (04.02.1983)/40</t>
  </si>
  <si>
    <t>Мастера 40-49 (06.10.1979)/44</t>
  </si>
  <si>
    <t>Юноши 13-19 (05.12.2012)/10</t>
  </si>
  <si>
    <t>Юноши 13-19 (04.05.2009)/14</t>
  </si>
  <si>
    <t>Мастера 50-59 (14.10.1968)/55</t>
  </si>
  <si>
    <t>Капнин Александр</t>
  </si>
  <si>
    <t>Самостоятельно</t>
  </si>
  <si>
    <t>жим</t>
  </si>
  <si>
    <t>№</t>
  </si>
  <si>
    <t xml:space="preserve">
Дата рождения/Возраст</t>
  </si>
  <si>
    <t>Возрастная группа</t>
  </si>
  <si>
    <t>O</t>
  </si>
  <si>
    <t>T</t>
  </si>
  <si>
    <t>M1</t>
  </si>
  <si>
    <t>M2</t>
  </si>
  <si>
    <t>Ростовская область, Волгодонск</t>
  </si>
  <si>
    <t>Луганская Народная Республика, Свердловск</t>
  </si>
  <si>
    <t>Ростовская область, Большая Мартыновка</t>
  </si>
  <si>
    <t>Ростовская область, Морозовск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</si>
</sst>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9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8.6640625" style="5" customWidth="1"/>
    <col min="4" max="4" width="13.6640625" style="5" bestFit="1" customWidth="1"/>
    <col min="5" max="5" width="10.5" style="10" bestFit="1" customWidth="1"/>
    <col min="6" max="6" width="44.33203125" style="5" bestFit="1" customWidth="1"/>
    <col min="7" max="9" width="4.5" style="11" customWidth="1"/>
    <col min="10" max="10" width="4.83203125" style="11" customWidth="1"/>
    <col min="11" max="13" width="4.5" style="11" customWidth="1"/>
    <col min="14" max="14" width="4.83203125" style="11" customWidth="1"/>
    <col min="15" max="17" width="5.5" style="11" customWidth="1"/>
    <col min="18" max="18" width="4.83203125" style="11" customWidth="1"/>
    <col min="19" max="19" width="7.83203125" style="6" bestFit="1" customWidth="1"/>
    <col min="20" max="20" width="8.5" style="6" bestFit="1" customWidth="1"/>
    <col min="21" max="21" width="20.5" style="5" customWidth="1"/>
    <col min="22" max="16384" width="9.1640625" style="3"/>
  </cols>
  <sheetData>
    <row r="1" spans="1:21" s="2" customFormat="1" ht="29" customHeight="1">
      <c r="A1" s="26" t="s">
        <v>140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</row>
    <row r="2" spans="1:21" s="2" customFormat="1" ht="62" customHeight="1" thickBot="1">
      <c r="A2" s="30"/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3"/>
    </row>
    <row r="3" spans="1:21" s="1" customFormat="1" ht="12.75" customHeight="1">
      <c r="A3" s="34" t="s">
        <v>165</v>
      </c>
      <c r="B3" s="43" t="s">
        <v>0</v>
      </c>
      <c r="C3" s="36" t="s">
        <v>166</v>
      </c>
      <c r="D3" s="36" t="s">
        <v>6</v>
      </c>
      <c r="E3" s="38" t="s">
        <v>167</v>
      </c>
      <c r="F3" s="40" t="s">
        <v>5</v>
      </c>
      <c r="G3" s="40" t="s">
        <v>7</v>
      </c>
      <c r="H3" s="40"/>
      <c r="I3" s="40"/>
      <c r="J3" s="40"/>
      <c r="K3" s="40" t="s">
        <v>8</v>
      </c>
      <c r="L3" s="40"/>
      <c r="M3" s="40"/>
      <c r="N3" s="40"/>
      <c r="O3" s="40" t="s">
        <v>9</v>
      </c>
      <c r="P3" s="40"/>
      <c r="Q3" s="40"/>
      <c r="R3" s="40"/>
      <c r="S3" s="38" t="s">
        <v>1</v>
      </c>
      <c r="T3" s="38" t="s">
        <v>3</v>
      </c>
      <c r="U3" s="45" t="s">
        <v>2</v>
      </c>
    </row>
    <row r="4" spans="1:21" s="1" customFormat="1" ht="21" customHeight="1" thickBot="1">
      <c r="A4" s="35"/>
      <c r="B4" s="44"/>
      <c r="C4" s="37"/>
      <c r="D4" s="37"/>
      <c r="E4" s="39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6"/>
    </row>
    <row r="5" spans="1:21" ht="16">
      <c r="A5" s="47" t="s">
        <v>34</v>
      </c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1">
      <c r="A6" s="13" t="s">
        <v>31</v>
      </c>
      <c r="B6" s="7" t="s">
        <v>43</v>
      </c>
      <c r="C6" s="7" t="s">
        <v>35</v>
      </c>
      <c r="D6" s="7" t="s">
        <v>36</v>
      </c>
      <c r="E6" s="8" t="s">
        <v>168</v>
      </c>
      <c r="F6" s="7" t="s">
        <v>172</v>
      </c>
      <c r="G6" s="12" t="s">
        <v>37</v>
      </c>
      <c r="H6" s="14" t="s">
        <v>38</v>
      </c>
      <c r="I6" s="14" t="s">
        <v>38</v>
      </c>
      <c r="J6" s="13"/>
      <c r="K6" s="12" t="s">
        <v>39</v>
      </c>
      <c r="L6" s="12" t="s">
        <v>40</v>
      </c>
      <c r="M6" s="12" t="s">
        <v>18</v>
      </c>
      <c r="N6" s="13"/>
      <c r="O6" s="12" t="s">
        <v>41</v>
      </c>
      <c r="P6" s="12" t="s">
        <v>25</v>
      </c>
      <c r="Q6" s="12" t="s">
        <v>26</v>
      </c>
      <c r="R6" s="13"/>
      <c r="S6" s="9" t="str">
        <f>"242,5"</f>
        <v>242,5</v>
      </c>
      <c r="T6" s="9" t="str">
        <f>"273,9038"</f>
        <v>273,9038</v>
      </c>
      <c r="U6" s="7" t="s">
        <v>129</v>
      </c>
    </row>
    <row r="8" spans="1:21" ht="16">
      <c r="A8" s="41" t="s">
        <v>10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21">
      <c r="A9" s="13" t="s">
        <v>31</v>
      </c>
      <c r="B9" s="7" t="s">
        <v>32</v>
      </c>
      <c r="C9" s="7" t="s">
        <v>42</v>
      </c>
      <c r="D9" s="7" t="s">
        <v>12</v>
      </c>
      <c r="E9" s="8" t="s">
        <v>169</v>
      </c>
      <c r="F9" s="7" t="s">
        <v>173</v>
      </c>
      <c r="G9" s="12" t="s">
        <v>13</v>
      </c>
      <c r="H9" s="12" t="s">
        <v>14</v>
      </c>
      <c r="I9" s="12" t="s">
        <v>15</v>
      </c>
      <c r="J9" s="13"/>
      <c r="K9" s="12" t="s">
        <v>16</v>
      </c>
      <c r="L9" s="12" t="s">
        <v>17</v>
      </c>
      <c r="M9" s="12" t="s">
        <v>18</v>
      </c>
      <c r="N9" s="13"/>
      <c r="O9" s="12" t="s">
        <v>15</v>
      </c>
      <c r="P9" s="12" t="s">
        <v>19</v>
      </c>
      <c r="Q9" s="12" t="s">
        <v>20</v>
      </c>
      <c r="R9" s="13"/>
      <c r="S9" s="9" t="str">
        <f>"205,0"</f>
        <v>205,0</v>
      </c>
      <c r="T9" s="9" t="str">
        <f>"223,6345"</f>
        <v>223,6345</v>
      </c>
      <c r="U9" s="7" t="s">
        <v>153</v>
      </c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"/>
  <sheetViews>
    <sheetView workbookViewId="0">
      <selection activeCell="F14" sqref="F14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44.33203125" style="5" bestFit="1" customWidth="1"/>
    <col min="7" max="9" width="4.6640625" style="11" bestFit="1" customWidth="1"/>
    <col min="10" max="10" width="4.33203125" style="11" bestFit="1" customWidth="1"/>
    <col min="11" max="11" width="10.5" style="6" bestFit="1" customWidth="1"/>
    <col min="12" max="12" width="7.6640625" style="6" bestFit="1" customWidth="1"/>
    <col min="13" max="13" width="24.1640625" style="5" customWidth="1"/>
    <col min="14" max="16384" width="9.1640625" style="3"/>
  </cols>
  <sheetData>
    <row r="1" spans="1:13" s="2" customFormat="1" ht="29" customHeight="1">
      <c r="A1" s="26" t="s">
        <v>149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2" customFormat="1" ht="62" customHeight="1" thickBot="1">
      <c r="A2" s="30"/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165</v>
      </c>
      <c r="B3" s="43" t="s">
        <v>0</v>
      </c>
      <c r="C3" s="36" t="s">
        <v>166</v>
      </c>
      <c r="D3" s="36" t="s">
        <v>6</v>
      </c>
      <c r="E3" s="38" t="s">
        <v>167</v>
      </c>
      <c r="F3" s="40" t="s">
        <v>5</v>
      </c>
      <c r="G3" s="40" t="s">
        <v>9</v>
      </c>
      <c r="H3" s="40"/>
      <c r="I3" s="40"/>
      <c r="J3" s="40"/>
      <c r="K3" s="38" t="s">
        <v>70</v>
      </c>
      <c r="L3" s="38" t="s">
        <v>3</v>
      </c>
      <c r="M3" s="45" t="s">
        <v>2</v>
      </c>
    </row>
    <row r="4" spans="1:13" s="1" customFormat="1" ht="21" customHeight="1" thickBot="1">
      <c r="A4" s="35"/>
      <c r="B4" s="44"/>
      <c r="C4" s="37"/>
      <c r="D4" s="37"/>
      <c r="E4" s="39"/>
      <c r="F4" s="37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6"/>
    </row>
    <row r="5" spans="1:13" ht="16">
      <c r="A5" s="47" t="s">
        <v>10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13" t="s">
        <v>31</v>
      </c>
      <c r="B6" s="7" t="s">
        <v>32</v>
      </c>
      <c r="C6" s="7" t="s">
        <v>11</v>
      </c>
      <c r="D6" s="7" t="s">
        <v>12</v>
      </c>
      <c r="E6" s="8" t="s">
        <v>168</v>
      </c>
      <c r="F6" s="7" t="s">
        <v>173</v>
      </c>
      <c r="G6" s="12" t="s">
        <v>15</v>
      </c>
      <c r="H6" s="12" t="s">
        <v>19</v>
      </c>
      <c r="I6" s="12" t="s">
        <v>20</v>
      </c>
      <c r="J6" s="13"/>
      <c r="K6" s="9" t="str">
        <f>"87,5"</f>
        <v>87,5</v>
      </c>
      <c r="L6" s="9" t="str">
        <f>"95,4537"</f>
        <v>95,4537</v>
      </c>
      <c r="M6" s="7" t="s">
        <v>153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"/>
  <sheetViews>
    <sheetView workbookViewId="0">
      <selection activeCell="F17" sqref="F17"/>
    </sheetView>
  </sheetViews>
  <sheetFormatPr baseColWidth="10" defaultColWidth="9.1640625" defaultRowHeight="13"/>
  <cols>
    <col min="1" max="1" width="7.5" style="5" bestFit="1" customWidth="1"/>
    <col min="2" max="2" width="20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9.1640625" style="5" customWidth="1"/>
    <col min="7" max="9" width="4.5" style="11" customWidth="1"/>
    <col min="10" max="10" width="4.83203125" style="11" customWidth="1"/>
    <col min="11" max="11" width="10.5" style="6" bestFit="1" customWidth="1"/>
    <col min="12" max="12" width="7.664062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26" t="s">
        <v>150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2" customFormat="1" ht="62" customHeight="1" thickBot="1">
      <c r="A2" s="30"/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165</v>
      </c>
      <c r="B3" s="43" t="s">
        <v>0</v>
      </c>
      <c r="C3" s="36" t="s">
        <v>166</v>
      </c>
      <c r="D3" s="36" t="s">
        <v>6</v>
      </c>
      <c r="E3" s="38" t="s">
        <v>167</v>
      </c>
      <c r="F3" s="40" t="s">
        <v>5</v>
      </c>
      <c r="G3" s="40" t="s">
        <v>130</v>
      </c>
      <c r="H3" s="40"/>
      <c r="I3" s="40"/>
      <c r="J3" s="40"/>
      <c r="K3" s="38" t="s">
        <v>70</v>
      </c>
      <c r="L3" s="38" t="s">
        <v>3</v>
      </c>
      <c r="M3" s="45" t="s">
        <v>2</v>
      </c>
    </row>
    <row r="4" spans="1:13" s="1" customFormat="1" ht="21" customHeight="1" thickBot="1">
      <c r="A4" s="35"/>
      <c r="B4" s="44"/>
      <c r="C4" s="37"/>
      <c r="D4" s="37"/>
      <c r="E4" s="39"/>
      <c r="F4" s="37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6"/>
    </row>
    <row r="5" spans="1:13" ht="16">
      <c r="A5" s="47" t="s">
        <v>21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13" t="s">
        <v>31</v>
      </c>
      <c r="B6" s="7" t="s">
        <v>78</v>
      </c>
      <c r="C6" s="7" t="s">
        <v>67</v>
      </c>
      <c r="D6" s="7" t="s">
        <v>22</v>
      </c>
      <c r="E6" s="8" t="s">
        <v>168</v>
      </c>
      <c r="F6" s="7" t="s">
        <v>175</v>
      </c>
      <c r="G6" s="12" t="s">
        <v>131</v>
      </c>
      <c r="H6" s="12" t="s">
        <v>38</v>
      </c>
      <c r="I6" s="14" t="s">
        <v>58</v>
      </c>
      <c r="J6" s="13"/>
      <c r="K6" s="9" t="str">
        <f>"90,0"</f>
        <v>90,0</v>
      </c>
      <c r="L6" s="9" t="str">
        <f>"56,0700"</f>
        <v>56,0700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3" style="5" bestFit="1" customWidth="1"/>
    <col min="7" max="9" width="4.5" style="11" customWidth="1"/>
    <col min="10" max="10" width="4.83203125" style="11" customWidth="1"/>
    <col min="11" max="11" width="10.5" style="6" bestFit="1" customWidth="1"/>
    <col min="12" max="12" width="7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26" t="s">
        <v>151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2" customFormat="1" ht="62" customHeight="1" thickBot="1">
      <c r="A2" s="30"/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165</v>
      </c>
      <c r="B3" s="43" t="s">
        <v>0</v>
      </c>
      <c r="C3" s="36" t="s">
        <v>166</v>
      </c>
      <c r="D3" s="36" t="s">
        <v>6</v>
      </c>
      <c r="E3" s="38" t="s">
        <v>167</v>
      </c>
      <c r="F3" s="40" t="s">
        <v>5</v>
      </c>
      <c r="G3" s="40" t="s">
        <v>164</v>
      </c>
      <c r="H3" s="40"/>
      <c r="I3" s="40"/>
      <c r="J3" s="40"/>
      <c r="K3" s="38" t="s">
        <v>70</v>
      </c>
      <c r="L3" s="38" t="s">
        <v>3</v>
      </c>
      <c r="M3" s="45" t="s">
        <v>2</v>
      </c>
    </row>
    <row r="4" spans="1:13" s="1" customFormat="1" ht="21" customHeight="1" thickBot="1">
      <c r="A4" s="35"/>
      <c r="B4" s="44"/>
      <c r="C4" s="37"/>
      <c r="D4" s="37"/>
      <c r="E4" s="39"/>
      <c r="F4" s="37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6"/>
    </row>
    <row r="5" spans="1:13" ht="16">
      <c r="A5" s="47" t="s">
        <v>55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13" t="s">
        <v>31</v>
      </c>
      <c r="B6" s="7" t="s">
        <v>113</v>
      </c>
      <c r="C6" s="7" t="s">
        <v>160</v>
      </c>
      <c r="D6" s="7" t="s">
        <v>105</v>
      </c>
      <c r="E6" s="8" t="s">
        <v>169</v>
      </c>
      <c r="F6" s="7" t="s">
        <v>175</v>
      </c>
      <c r="G6" s="12" t="s">
        <v>125</v>
      </c>
      <c r="H6" s="12" t="s">
        <v>133</v>
      </c>
      <c r="I6" s="12" t="s">
        <v>47</v>
      </c>
      <c r="J6" s="13"/>
      <c r="K6" s="9" t="str">
        <f>"55,0"</f>
        <v>55,0</v>
      </c>
      <c r="L6" s="9" t="str">
        <f>"43,4940"</f>
        <v>43,4940</v>
      </c>
      <c r="M6" s="7" t="s">
        <v>66</v>
      </c>
    </row>
    <row r="8" spans="1:13" ht="16">
      <c r="A8" s="41" t="s">
        <v>63</v>
      </c>
      <c r="B8" s="41"/>
      <c r="C8" s="42"/>
      <c r="D8" s="42"/>
      <c r="E8" s="42"/>
      <c r="F8" s="42"/>
      <c r="G8" s="42"/>
      <c r="H8" s="42"/>
      <c r="I8" s="42"/>
      <c r="J8" s="42"/>
    </row>
    <row r="9" spans="1:13">
      <c r="A9" s="13" t="s">
        <v>31</v>
      </c>
      <c r="B9" s="7" t="s">
        <v>138</v>
      </c>
      <c r="C9" s="7" t="s">
        <v>161</v>
      </c>
      <c r="D9" s="7" t="s">
        <v>134</v>
      </c>
      <c r="E9" s="8" t="s">
        <v>171</v>
      </c>
      <c r="F9" s="7" t="s">
        <v>175</v>
      </c>
      <c r="G9" s="12" t="s">
        <v>117</v>
      </c>
      <c r="H9" s="12" t="s">
        <v>47</v>
      </c>
      <c r="I9" s="14" t="s">
        <v>135</v>
      </c>
      <c r="J9" s="13"/>
      <c r="K9" s="9" t="str">
        <f>"55,0"</f>
        <v>55,0</v>
      </c>
      <c r="L9" s="9" t="str">
        <f>"43,8813"</f>
        <v>43,8813</v>
      </c>
      <c r="M9" s="7"/>
    </row>
    <row r="11" spans="1:13" ht="16">
      <c r="A11" s="41" t="s">
        <v>21</v>
      </c>
      <c r="B11" s="41"/>
      <c r="C11" s="42"/>
      <c r="D11" s="42"/>
      <c r="E11" s="42"/>
      <c r="F11" s="42"/>
      <c r="G11" s="42"/>
      <c r="H11" s="42"/>
      <c r="I11" s="42"/>
      <c r="J11" s="42"/>
    </row>
    <row r="12" spans="1:13">
      <c r="A12" s="13" t="s">
        <v>31</v>
      </c>
      <c r="B12" s="7" t="s">
        <v>139</v>
      </c>
      <c r="C12" s="7" t="s">
        <v>136</v>
      </c>
      <c r="D12" s="7" t="s">
        <v>137</v>
      </c>
      <c r="E12" s="8" t="s">
        <v>168</v>
      </c>
      <c r="F12" s="7" t="s">
        <v>175</v>
      </c>
      <c r="G12" s="12" t="s">
        <v>117</v>
      </c>
      <c r="H12" s="12" t="s">
        <v>133</v>
      </c>
      <c r="I12" s="12" t="s">
        <v>47</v>
      </c>
      <c r="J12" s="13"/>
      <c r="K12" s="9" t="str">
        <f>"55,0"</f>
        <v>55,0</v>
      </c>
      <c r="L12" s="9" t="str">
        <f>"34,3558"</f>
        <v>34,3558</v>
      </c>
      <c r="M12" s="7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"/>
  <sheetViews>
    <sheetView tabSelected="1" workbookViewId="0">
      <selection activeCell="F12" sqref="F12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7.6640625" style="5" bestFit="1" customWidth="1"/>
    <col min="4" max="4" width="21.5" style="5" bestFit="1" customWidth="1"/>
    <col min="5" max="5" width="10.5" style="10" bestFit="1" customWidth="1"/>
    <col min="6" max="6" width="35.5" style="5" customWidth="1"/>
    <col min="7" max="9" width="4.5" style="11" customWidth="1"/>
    <col min="10" max="10" width="4.83203125" style="11" customWidth="1"/>
    <col min="11" max="11" width="10.5" style="6" bestFit="1" customWidth="1"/>
    <col min="12" max="12" width="7.664062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26" t="s">
        <v>152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2" customFormat="1" ht="62" customHeight="1" thickBot="1">
      <c r="A2" s="30"/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165</v>
      </c>
      <c r="B3" s="43" t="s">
        <v>0</v>
      </c>
      <c r="C3" s="36" t="s">
        <v>166</v>
      </c>
      <c r="D3" s="36" t="s">
        <v>6</v>
      </c>
      <c r="E3" s="38" t="s">
        <v>167</v>
      </c>
      <c r="F3" s="40" t="s">
        <v>5</v>
      </c>
      <c r="G3" s="40" t="s">
        <v>164</v>
      </c>
      <c r="H3" s="40"/>
      <c r="I3" s="40"/>
      <c r="J3" s="40"/>
      <c r="K3" s="38" t="s">
        <v>70</v>
      </c>
      <c r="L3" s="38" t="s">
        <v>3</v>
      </c>
      <c r="M3" s="45" t="s">
        <v>2</v>
      </c>
    </row>
    <row r="4" spans="1:13" s="1" customFormat="1" ht="21" customHeight="1" thickBot="1">
      <c r="A4" s="35"/>
      <c r="B4" s="44"/>
      <c r="C4" s="37"/>
      <c r="D4" s="37"/>
      <c r="E4" s="39"/>
      <c r="F4" s="37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6"/>
    </row>
    <row r="5" spans="1:13" ht="16">
      <c r="A5" s="47" t="s">
        <v>10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13" t="s">
        <v>31</v>
      </c>
      <c r="B6" s="7" t="s">
        <v>128</v>
      </c>
      <c r="C6" s="7" t="s">
        <v>159</v>
      </c>
      <c r="D6" s="7" t="s">
        <v>126</v>
      </c>
      <c r="E6" s="8" t="s">
        <v>169</v>
      </c>
      <c r="F6" s="7" t="s">
        <v>172</v>
      </c>
      <c r="G6" s="12" t="s">
        <v>132</v>
      </c>
      <c r="H6" s="14" t="s">
        <v>127</v>
      </c>
      <c r="I6" s="12" t="s">
        <v>127</v>
      </c>
      <c r="J6" s="13"/>
      <c r="K6" s="9" t="str">
        <f>"20,0"</f>
        <v>20,0</v>
      </c>
      <c r="L6" s="9" t="str">
        <f>"26,4870"</f>
        <v>26,4870</v>
      </c>
      <c r="M6" s="7" t="s">
        <v>163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5">
    <pageSetUpPr fitToPage="1"/>
  </sheetPr>
  <dimension ref="A1:U9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0.33203125" style="5" customWidth="1"/>
    <col min="3" max="3" width="28.5" style="5" bestFit="1" customWidth="1"/>
    <col min="4" max="4" width="13.6640625" style="5" bestFit="1" customWidth="1"/>
    <col min="5" max="5" width="10.5" style="10" bestFit="1" customWidth="1"/>
    <col min="6" max="6" width="44.33203125" style="5" bestFit="1" customWidth="1"/>
    <col min="7" max="9" width="5.5" style="11" customWidth="1"/>
    <col min="10" max="10" width="4.83203125" style="11" customWidth="1"/>
    <col min="11" max="13" width="5.5" style="11" customWidth="1"/>
    <col min="14" max="14" width="4.83203125" style="11" customWidth="1"/>
    <col min="15" max="17" width="5.5" style="11" customWidth="1"/>
    <col min="18" max="18" width="4.83203125" style="11" customWidth="1"/>
    <col min="19" max="19" width="7.83203125" style="6" bestFit="1" customWidth="1"/>
    <col min="20" max="20" width="8.5" style="6" bestFit="1" customWidth="1"/>
    <col min="21" max="21" width="24.1640625" style="5" customWidth="1"/>
    <col min="22" max="16384" width="9.1640625" style="3"/>
  </cols>
  <sheetData>
    <row r="1" spans="1:21" s="2" customFormat="1" ht="29" customHeight="1">
      <c r="A1" s="26" t="s">
        <v>141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</row>
    <row r="2" spans="1:21" s="2" customFormat="1" ht="62" customHeight="1" thickBot="1">
      <c r="A2" s="30"/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3"/>
    </row>
    <row r="3" spans="1:21" s="1" customFormat="1" ht="12.75" customHeight="1">
      <c r="A3" s="34" t="s">
        <v>165</v>
      </c>
      <c r="B3" s="43" t="s">
        <v>0</v>
      </c>
      <c r="C3" s="36" t="s">
        <v>166</v>
      </c>
      <c r="D3" s="36" t="s">
        <v>6</v>
      </c>
      <c r="E3" s="38" t="s">
        <v>167</v>
      </c>
      <c r="F3" s="40" t="s">
        <v>5</v>
      </c>
      <c r="G3" s="40" t="s">
        <v>7</v>
      </c>
      <c r="H3" s="40"/>
      <c r="I3" s="40"/>
      <c r="J3" s="40"/>
      <c r="K3" s="40" t="s">
        <v>8</v>
      </c>
      <c r="L3" s="40"/>
      <c r="M3" s="40"/>
      <c r="N3" s="40"/>
      <c r="O3" s="40" t="s">
        <v>9</v>
      </c>
      <c r="P3" s="40"/>
      <c r="Q3" s="40"/>
      <c r="R3" s="40"/>
      <c r="S3" s="38" t="s">
        <v>1</v>
      </c>
      <c r="T3" s="38" t="s">
        <v>3</v>
      </c>
      <c r="U3" s="45" t="s">
        <v>2</v>
      </c>
    </row>
    <row r="4" spans="1:21" s="1" customFormat="1" ht="21" customHeight="1" thickBot="1">
      <c r="A4" s="35"/>
      <c r="B4" s="44"/>
      <c r="C4" s="37"/>
      <c r="D4" s="37"/>
      <c r="E4" s="39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6"/>
    </row>
    <row r="5" spans="1:21" ht="16">
      <c r="A5" s="47" t="s">
        <v>10</v>
      </c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1">
      <c r="A6" s="13" t="s">
        <v>31</v>
      </c>
      <c r="B6" s="7" t="s">
        <v>32</v>
      </c>
      <c r="C6" s="7" t="s">
        <v>11</v>
      </c>
      <c r="D6" s="7" t="s">
        <v>12</v>
      </c>
      <c r="E6" s="8" t="s">
        <v>168</v>
      </c>
      <c r="F6" s="7" t="s">
        <v>173</v>
      </c>
      <c r="G6" s="12" t="s">
        <v>13</v>
      </c>
      <c r="H6" s="12" t="s">
        <v>14</v>
      </c>
      <c r="I6" s="12" t="s">
        <v>15</v>
      </c>
      <c r="J6" s="13"/>
      <c r="K6" s="12" t="s">
        <v>16</v>
      </c>
      <c r="L6" s="12" t="s">
        <v>17</v>
      </c>
      <c r="M6" s="12" t="s">
        <v>18</v>
      </c>
      <c r="N6" s="13"/>
      <c r="O6" s="12" t="s">
        <v>15</v>
      </c>
      <c r="P6" s="12" t="s">
        <v>19</v>
      </c>
      <c r="Q6" s="12" t="s">
        <v>20</v>
      </c>
      <c r="R6" s="13"/>
      <c r="S6" s="9" t="str">
        <f>"205,0"</f>
        <v>205,0</v>
      </c>
      <c r="T6" s="9" t="str">
        <f>"223,6345"</f>
        <v>223,6345</v>
      </c>
      <c r="U6" s="7" t="s">
        <v>153</v>
      </c>
    </row>
    <row r="8" spans="1:21" ht="16">
      <c r="A8" s="41" t="s">
        <v>21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21">
      <c r="A9" s="13" t="s">
        <v>31</v>
      </c>
      <c r="B9" s="7" t="s">
        <v>33</v>
      </c>
      <c r="C9" s="7" t="s">
        <v>154</v>
      </c>
      <c r="D9" s="7" t="s">
        <v>22</v>
      </c>
      <c r="E9" s="8" t="s">
        <v>170</v>
      </c>
      <c r="F9" s="7" t="s">
        <v>174</v>
      </c>
      <c r="G9" s="12" t="s">
        <v>23</v>
      </c>
      <c r="H9" s="14" t="s">
        <v>24</v>
      </c>
      <c r="I9" s="12" t="s">
        <v>24</v>
      </c>
      <c r="J9" s="13"/>
      <c r="K9" s="12" t="s">
        <v>25</v>
      </c>
      <c r="L9" s="12" t="s">
        <v>26</v>
      </c>
      <c r="M9" s="14" t="s">
        <v>27</v>
      </c>
      <c r="N9" s="13"/>
      <c r="O9" s="12" t="s">
        <v>28</v>
      </c>
      <c r="P9" s="12" t="s">
        <v>29</v>
      </c>
      <c r="Q9" s="14" t="s">
        <v>30</v>
      </c>
      <c r="R9" s="13"/>
      <c r="S9" s="9" t="str">
        <f>"440,0"</f>
        <v>440,0</v>
      </c>
      <c r="T9" s="9" t="str">
        <f>"287,0320"</f>
        <v>287,0320</v>
      </c>
      <c r="U9" s="7"/>
    </row>
  </sheetData>
  <mergeCells count="15">
    <mergeCell ref="A5:R5"/>
    <mergeCell ref="A8:R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6"/>
  <sheetViews>
    <sheetView workbookViewId="0">
      <selection activeCell="F9" sqref="F9"/>
    </sheetView>
  </sheetViews>
  <sheetFormatPr baseColWidth="10" defaultColWidth="9.1640625" defaultRowHeight="13"/>
  <cols>
    <col min="1" max="1" width="7.5" style="5" bestFit="1" customWidth="1"/>
    <col min="2" max="2" width="19.6640625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3.6640625" style="5" bestFit="1" customWidth="1"/>
    <col min="7" max="9" width="4.5" style="11" customWidth="1"/>
    <col min="10" max="10" width="4.83203125" style="11" customWidth="1"/>
    <col min="11" max="12" width="4.5" style="11" customWidth="1"/>
    <col min="13" max="13" width="5.5" style="11" customWidth="1"/>
    <col min="14" max="14" width="4.83203125" style="11" customWidth="1"/>
    <col min="15" max="15" width="7.83203125" style="6" bestFit="1" customWidth="1"/>
    <col min="16" max="16" width="8.5" style="6" bestFit="1" customWidth="1"/>
    <col min="17" max="17" width="15.6640625" style="5" bestFit="1" customWidth="1"/>
    <col min="18" max="16384" width="9.1640625" style="3"/>
  </cols>
  <sheetData>
    <row r="1" spans="1:17" s="2" customFormat="1" ht="29" customHeight="1">
      <c r="A1" s="26" t="s">
        <v>142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</row>
    <row r="2" spans="1:17" s="2" customFormat="1" ht="62" customHeight="1" thickBot="1">
      <c r="A2" s="30"/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3"/>
    </row>
    <row r="3" spans="1:17" s="1" customFormat="1" ht="12.75" customHeight="1">
      <c r="A3" s="34" t="s">
        <v>165</v>
      </c>
      <c r="B3" s="43" t="s">
        <v>0</v>
      </c>
      <c r="C3" s="36" t="s">
        <v>166</v>
      </c>
      <c r="D3" s="36" t="s">
        <v>6</v>
      </c>
      <c r="E3" s="38" t="s">
        <v>167</v>
      </c>
      <c r="F3" s="40" t="s">
        <v>5</v>
      </c>
      <c r="G3" s="40" t="s">
        <v>8</v>
      </c>
      <c r="H3" s="40"/>
      <c r="I3" s="40"/>
      <c r="J3" s="40"/>
      <c r="K3" s="40" t="s">
        <v>9</v>
      </c>
      <c r="L3" s="40"/>
      <c r="M3" s="40"/>
      <c r="N3" s="40"/>
      <c r="O3" s="38" t="s">
        <v>1</v>
      </c>
      <c r="P3" s="38" t="s">
        <v>3</v>
      </c>
      <c r="Q3" s="45" t="s">
        <v>2</v>
      </c>
    </row>
    <row r="4" spans="1:17" s="1" customFormat="1" ht="21" customHeight="1" thickBot="1">
      <c r="A4" s="35"/>
      <c r="B4" s="44"/>
      <c r="C4" s="37"/>
      <c r="D4" s="37"/>
      <c r="E4" s="39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46"/>
    </row>
    <row r="5" spans="1:17" ht="16">
      <c r="A5" s="47" t="s">
        <v>55</v>
      </c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7">
      <c r="A6" s="13" t="s">
        <v>31</v>
      </c>
      <c r="B6" s="7" t="s">
        <v>118</v>
      </c>
      <c r="C6" s="7" t="s">
        <v>155</v>
      </c>
      <c r="D6" s="7" t="s">
        <v>115</v>
      </c>
      <c r="E6" s="8" t="s">
        <v>171</v>
      </c>
      <c r="F6" s="7" t="s">
        <v>172</v>
      </c>
      <c r="G6" s="12" t="s">
        <v>17</v>
      </c>
      <c r="H6" s="12" t="s">
        <v>116</v>
      </c>
      <c r="I6" s="14" t="s">
        <v>117</v>
      </c>
      <c r="J6" s="13"/>
      <c r="K6" s="12" t="s">
        <v>38</v>
      </c>
      <c r="L6" s="12" t="s">
        <v>58</v>
      </c>
      <c r="M6" s="12" t="s">
        <v>59</v>
      </c>
      <c r="N6" s="13"/>
      <c r="O6" s="9" t="str">
        <f>"147,5"</f>
        <v>147,5</v>
      </c>
      <c r="P6" s="9" t="str">
        <f>"170,8383"</f>
        <v>170,8383</v>
      </c>
      <c r="Q6" s="7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"/>
  <sheetViews>
    <sheetView workbookViewId="0">
      <selection activeCell="F24" sqref="F24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44.33203125" style="5" bestFit="1" customWidth="1"/>
    <col min="7" max="9" width="4.5" style="11" customWidth="1"/>
    <col min="10" max="10" width="4.83203125" style="11" customWidth="1"/>
    <col min="11" max="11" width="10.5" style="6" bestFit="1" customWidth="1"/>
    <col min="12" max="12" width="7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26" t="s">
        <v>143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2" customFormat="1" ht="62" customHeight="1" thickBot="1">
      <c r="A2" s="30"/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165</v>
      </c>
      <c r="B3" s="43" t="s">
        <v>0</v>
      </c>
      <c r="C3" s="36" t="s">
        <v>166</v>
      </c>
      <c r="D3" s="36" t="s">
        <v>6</v>
      </c>
      <c r="E3" s="38" t="s">
        <v>167</v>
      </c>
      <c r="F3" s="40" t="s">
        <v>5</v>
      </c>
      <c r="G3" s="40" t="s">
        <v>7</v>
      </c>
      <c r="H3" s="40"/>
      <c r="I3" s="40"/>
      <c r="J3" s="40"/>
      <c r="K3" s="38" t="s">
        <v>70</v>
      </c>
      <c r="L3" s="38" t="s">
        <v>3</v>
      </c>
      <c r="M3" s="45" t="s">
        <v>2</v>
      </c>
    </row>
    <row r="4" spans="1:13" s="1" customFormat="1" ht="21" customHeight="1" thickBot="1">
      <c r="A4" s="35"/>
      <c r="B4" s="44"/>
      <c r="C4" s="37"/>
      <c r="D4" s="37"/>
      <c r="E4" s="39"/>
      <c r="F4" s="37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6"/>
    </row>
    <row r="5" spans="1:13" ht="16">
      <c r="A5" s="47" t="s">
        <v>10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13" t="s">
        <v>31</v>
      </c>
      <c r="B6" s="7" t="s">
        <v>32</v>
      </c>
      <c r="C6" s="7" t="s">
        <v>11</v>
      </c>
      <c r="D6" s="7" t="s">
        <v>12</v>
      </c>
      <c r="E6" s="8" t="s">
        <v>168</v>
      </c>
      <c r="F6" s="7" t="s">
        <v>173</v>
      </c>
      <c r="G6" s="12" t="s">
        <v>13</v>
      </c>
      <c r="H6" s="12" t="s">
        <v>14</v>
      </c>
      <c r="I6" s="12" t="s">
        <v>15</v>
      </c>
      <c r="J6" s="13"/>
      <c r="K6" s="9" t="str">
        <f>"75,0"</f>
        <v>75,0</v>
      </c>
      <c r="L6" s="9" t="str">
        <f>"81,8175"</f>
        <v>81,8175</v>
      </c>
      <c r="M6" s="7" t="s">
        <v>153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7"/>
  <sheetViews>
    <sheetView workbookViewId="0">
      <selection activeCell="H25" sqref="H25"/>
    </sheetView>
  </sheetViews>
  <sheetFormatPr baseColWidth="10" defaultColWidth="9.1640625" defaultRowHeight="13"/>
  <cols>
    <col min="1" max="1" width="7.5" style="5" bestFit="1" customWidth="1"/>
    <col min="2" max="2" width="22.33203125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46.1640625" style="5" customWidth="1"/>
    <col min="7" max="9" width="5.5" style="11" customWidth="1"/>
    <col min="10" max="10" width="4.83203125" style="11" customWidth="1"/>
    <col min="11" max="11" width="10.5" style="6" bestFit="1" customWidth="1"/>
    <col min="12" max="12" width="7.6640625" style="6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26" t="s">
        <v>144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2" customFormat="1" ht="62" customHeight="1" thickBot="1">
      <c r="A2" s="30"/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165</v>
      </c>
      <c r="B3" s="43" t="s">
        <v>0</v>
      </c>
      <c r="C3" s="36" t="s">
        <v>166</v>
      </c>
      <c r="D3" s="36" t="s">
        <v>6</v>
      </c>
      <c r="E3" s="38" t="s">
        <v>167</v>
      </c>
      <c r="F3" s="40" t="s">
        <v>5</v>
      </c>
      <c r="G3" s="40" t="s">
        <v>8</v>
      </c>
      <c r="H3" s="40"/>
      <c r="I3" s="40"/>
      <c r="J3" s="40"/>
      <c r="K3" s="38" t="s">
        <v>70</v>
      </c>
      <c r="L3" s="38" t="s">
        <v>3</v>
      </c>
      <c r="M3" s="45" t="s">
        <v>2</v>
      </c>
    </row>
    <row r="4" spans="1:13" s="1" customFormat="1" ht="21" customHeight="1" thickBot="1">
      <c r="A4" s="35"/>
      <c r="B4" s="44"/>
      <c r="C4" s="37"/>
      <c r="D4" s="37"/>
      <c r="E4" s="39"/>
      <c r="F4" s="37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6"/>
    </row>
    <row r="5" spans="1:13" ht="16">
      <c r="A5" s="47" t="s">
        <v>44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13" t="s">
        <v>31</v>
      </c>
      <c r="B6" s="7" t="s">
        <v>71</v>
      </c>
      <c r="C6" s="7" t="s">
        <v>156</v>
      </c>
      <c r="D6" s="7" t="s">
        <v>46</v>
      </c>
      <c r="E6" s="8" t="s">
        <v>170</v>
      </c>
      <c r="F6" s="7" t="s">
        <v>173</v>
      </c>
      <c r="G6" s="12" t="s">
        <v>47</v>
      </c>
      <c r="H6" s="12" t="s">
        <v>48</v>
      </c>
      <c r="I6" s="14" t="s">
        <v>13</v>
      </c>
      <c r="J6" s="13"/>
      <c r="K6" s="9" t="str">
        <f>"62,5"</f>
        <v>62,5</v>
      </c>
      <c r="L6" s="9" t="str">
        <f>"61,7399"</f>
        <v>61,7399</v>
      </c>
      <c r="M6" s="7" t="s">
        <v>153</v>
      </c>
    </row>
    <row r="8" spans="1:13" ht="16">
      <c r="A8" s="41" t="s">
        <v>10</v>
      </c>
      <c r="B8" s="41"/>
      <c r="C8" s="42"/>
      <c r="D8" s="42"/>
      <c r="E8" s="42"/>
      <c r="F8" s="42"/>
      <c r="G8" s="42"/>
      <c r="H8" s="42"/>
      <c r="I8" s="42"/>
      <c r="J8" s="42"/>
    </row>
    <row r="9" spans="1:13">
      <c r="A9" s="21" t="s">
        <v>31</v>
      </c>
      <c r="B9" s="15" t="s">
        <v>72</v>
      </c>
      <c r="C9" s="15" t="s">
        <v>79</v>
      </c>
      <c r="D9" s="15" t="s">
        <v>50</v>
      </c>
      <c r="E9" s="16" t="s">
        <v>169</v>
      </c>
      <c r="F9" s="15" t="s">
        <v>173</v>
      </c>
      <c r="G9" s="22" t="s">
        <v>16</v>
      </c>
      <c r="H9" s="22" t="s">
        <v>40</v>
      </c>
      <c r="I9" s="22" t="s">
        <v>17</v>
      </c>
      <c r="J9" s="21"/>
      <c r="K9" s="17" t="str">
        <f>"40,0"</f>
        <v>40,0</v>
      </c>
      <c r="L9" s="17" t="str">
        <f>"53,4160"</f>
        <v>53,4160</v>
      </c>
      <c r="M9" s="15" t="s">
        <v>153</v>
      </c>
    </row>
    <row r="10" spans="1:13">
      <c r="A10" s="23" t="s">
        <v>31</v>
      </c>
      <c r="B10" s="18" t="s">
        <v>32</v>
      </c>
      <c r="C10" s="18" t="s">
        <v>11</v>
      </c>
      <c r="D10" s="18" t="s">
        <v>12</v>
      </c>
      <c r="E10" s="19" t="s">
        <v>168</v>
      </c>
      <c r="F10" s="18" t="s">
        <v>173</v>
      </c>
      <c r="G10" s="24" t="s">
        <v>16</v>
      </c>
      <c r="H10" s="24" t="s">
        <v>17</v>
      </c>
      <c r="I10" s="24" t="s">
        <v>18</v>
      </c>
      <c r="J10" s="23"/>
      <c r="K10" s="20" t="str">
        <f>"42,5"</f>
        <v>42,5</v>
      </c>
      <c r="L10" s="20" t="str">
        <f>"46,3632"</f>
        <v>46,3632</v>
      </c>
      <c r="M10" s="18" t="s">
        <v>153</v>
      </c>
    </row>
    <row r="12" spans="1:13" ht="16">
      <c r="A12" s="41" t="s">
        <v>44</v>
      </c>
      <c r="B12" s="41"/>
      <c r="C12" s="42"/>
      <c r="D12" s="42"/>
      <c r="E12" s="42"/>
      <c r="F12" s="42"/>
      <c r="G12" s="42"/>
      <c r="H12" s="42"/>
      <c r="I12" s="42"/>
      <c r="J12" s="42"/>
    </row>
    <row r="13" spans="1:13">
      <c r="A13" s="21" t="s">
        <v>31</v>
      </c>
      <c r="B13" s="15" t="s">
        <v>91</v>
      </c>
      <c r="C13" s="15" t="s">
        <v>80</v>
      </c>
      <c r="D13" s="15" t="s">
        <v>81</v>
      </c>
      <c r="E13" s="16" t="s">
        <v>169</v>
      </c>
      <c r="F13" s="15" t="s">
        <v>172</v>
      </c>
      <c r="G13" s="22" t="s">
        <v>41</v>
      </c>
      <c r="H13" s="22" t="s">
        <v>82</v>
      </c>
      <c r="I13" s="22" t="s">
        <v>83</v>
      </c>
      <c r="J13" s="21"/>
      <c r="K13" s="17" t="str">
        <f>"122,5"</f>
        <v>122,5</v>
      </c>
      <c r="L13" s="17" t="str">
        <f>"87,6120"</f>
        <v>87,6120</v>
      </c>
      <c r="M13" s="15"/>
    </row>
    <row r="14" spans="1:13">
      <c r="A14" s="23" t="s">
        <v>31</v>
      </c>
      <c r="B14" s="18" t="s">
        <v>92</v>
      </c>
      <c r="C14" s="18" t="s">
        <v>84</v>
      </c>
      <c r="D14" s="18" t="s">
        <v>85</v>
      </c>
      <c r="E14" s="19" t="s">
        <v>168</v>
      </c>
      <c r="F14" s="18" t="s">
        <v>172</v>
      </c>
      <c r="G14" s="24" t="s">
        <v>38</v>
      </c>
      <c r="H14" s="25" t="s">
        <v>59</v>
      </c>
      <c r="I14" s="25" t="s">
        <v>59</v>
      </c>
      <c r="J14" s="23"/>
      <c r="K14" s="20" t="str">
        <f>"90,0"</f>
        <v>90,0</v>
      </c>
      <c r="L14" s="20" t="str">
        <f>"65,3760"</f>
        <v>65,3760</v>
      </c>
      <c r="M14" s="18"/>
    </row>
    <row r="16" spans="1:13" ht="16">
      <c r="A16" s="41" t="s">
        <v>86</v>
      </c>
      <c r="B16" s="41"/>
      <c r="C16" s="42"/>
      <c r="D16" s="42"/>
      <c r="E16" s="42"/>
      <c r="F16" s="42"/>
      <c r="G16" s="42"/>
      <c r="H16" s="42"/>
      <c r="I16" s="42"/>
      <c r="J16" s="42"/>
    </row>
    <row r="17" spans="1:13">
      <c r="A17" s="13" t="s">
        <v>31</v>
      </c>
      <c r="B17" s="7" t="s">
        <v>93</v>
      </c>
      <c r="C17" s="7" t="s">
        <v>87</v>
      </c>
      <c r="D17" s="7" t="s">
        <v>88</v>
      </c>
      <c r="E17" s="8" t="s">
        <v>168</v>
      </c>
      <c r="F17" s="7" t="s">
        <v>172</v>
      </c>
      <c r="G17" s="12" t="s">
        <v>89</v>
      </c>
      <c r="H17" s="12" t="s">
        <v>90</v>
      </c>
      <c r="I17" s="14" t="s">
        <v>28</v>
      </c>
      <c r="J17" s="13"/>
      <c r="K17" s="9" t="str">
        <f>"167,5"</f>
        <v>167,5</v>
      </c>
      <c r="L17" s="9" t="str">
        <f>"98,9087"</f>
        <v>98,9087</v>
      </c>
      <c r="M17" s="7"/>
    </row>
  </sheetData>
  <mergeCells count="15">
    <mergeCell ref="A8:J8"/>
    <mergeCell ref="A12:J12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2"/>
  <sheetViews>
    <sheetView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23.1640625" style="5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44.33203125" style="5" bestFit="1" customWidth="1"/>
    <col min="7" max="9" width="5.5" style="11" customWidth="1"/>
    <col min="10" max="10" width="4.83203125" style="11" customWidth="1"/>
    <col min="11" max="11" width="10.5" style="6" bestFit="1" customWidth="1"/>
    <col min="12" max="12" width="7.6640625" style="6" bestFit="1" customWidth="1"/>
    <col min="13" max="13" width="29.6640625" style="5" bestFit="1" customWidth="1"/>
    <col min="14" max="16384" width="9.1640625" style="3"/>
  </cols>
  <sheetData>
    <row r="1" spans="1:13" s="2" customFormat="1" ht="29" customHeight="1">
      <c r="A1" s="26" t="s">
        <v>145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2" customFormat="1" ht="62" customHeight="1" thickBot="1">
      <c r="A2" s="30"/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165</v>
      </c>
      <c r="B3" s="43" t="s">
        <v>0</v>
      </c>
      <c r="C3" s="36" t="s">
        <v>166</v>
      </c>
      <c r="D3" s="36" t="s">
        <v>6</v>
      </c>
      <c r="E3" s="38" t="s">
        <v>167</v>
      </c>
      <c r="F3" s="40" t="s">
        <v>5</v>
      </c>
      <c r="G3" s="40" t="s">
        <v>8</v>
      </c>
      <c r="H3" s="40"/>
      <c r="I3" s="40"/>
      <c r="J3" s="40"/>
      <c r="K3" s="38" t="s">
        <v>70</v>
      </c>
      <c r="L3" s="38" t="s">
        <v>3</v>
      </c>
      <c r="M3" s="45" t="s">
        <v>2</v>
      </c>
    </row>
    <row r="4" spans="1:13" s="1" customFormat="1" ht="21" customHeight="1" thickBot="1">
      <c r="A4" s="35"/>
      <c r="B4" s="44"/>
      <c r="C4" s="37"/>
      <c r="D4" s="37"/>
      <c r="E4" s="39"/>
      <c r="F4" s="37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6"/>
    </row>
    <row r="5" spans="1:13" ht="16">
      <c r="A5" s="47" t="s">
        <v>44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13" t="s">
        <v>31</v>
      </c>
      <c r="B6" s="7" t="s">
        <v>71</v>
      </c>
      <c r="C6" s="7" t="s">
        <v>45</v>
      </c>
      <c r="D6" s="7" t="s">
        <v>46</v>
      </c>
      <c r="E6" s="8" t="s">
        <v>168</v>
      </c>
      <c r="F6" s="7" t="s">
        <v>173</v>
      </c>
      <c r="G6" s="12" t="s">
        <v>47</v>
      </c>
      <c r="H6" s="12" t="s">
        <v>48</v>
      </c>
      <c r="I6" s="14" t="s">
        <v>13</v>
      </c>
      <c r="J6" s="13"/>
      <c r="K6" s="9" t="str">
        <f>"62,5"</f>
        <v>62,5</v>
      </c>
      <c r="L6" s="9" t="str">
        <f>"60,8875"</f>
        <v>60,8875</v>
      </c>
      <c r="M6" s="7" t="s">
        <v>153</v>
      </c>
    </row>
    <row r="8" spans="1:13" ht="16">
      <c r="A8" s="41" t="s">
        <v>10</v>
      </c>
      <c r="B8" s="41"/>
      <c r="C8" s="42"/>
      <c r="D8" s="42"/>
      <c r="E8" s="42"/>
      <c r="F8" s="42"/>
      <c r="G8" s="42"/>
      <c r="H8" s="42"/>
      <c r="I8" s="42"/>
      <c r="J8" s="42"/>
    </row>
    <row r="9" spans="1:13">
      <c r="A9" s="13" t="s">
        <v>31</v>
      </c>
      <c r="B9" s="7" t="s">
        <v>72</v>
      </c>
      <c r="C9" s="7" t="s">
        <v>49</v>
      </c>
      <c r="D9" s="7" t="s">
        <v>50</v>
      </c>
      <c r="E9" s="8" t="s">
        <v>168</v>
      </c>
      <c r="F9" s="7" t="s">
        <v>173</v>
      </c>
      <c r="G9" s="12" t="s">
        <v>16</v>
      </c>
      <c r="H9" s="12" t="s">
        <v>40</v>
      </c>
      <c r="I9" s="12" t="s">
        <v>17</v>
      </c>
      <c r="J9" s="13"/>
      <c r="K9" s="9" t="str">
        <f>"40,0"</f>
        <v>40,0</v>
      </c>
      <c r="L9" s="9" t="str">
        <f>"53,4160"</f>
        <v>53,4160</v>
      </c>
      <c r="M9" s="7" t="s">
        <v>153</v>
      </c>
    </row>
    <row r="11" spans="1:13" ht="16">
      <c r="A11" s="41" t="s">
        <v>51</v>
      </c>
      <c r="B11" s="41"/>
      <c r="C11" s="42"/>
      <c r="D11" s="42"/>
      <c r="E11" s="42"/>
      <c r="F11" s="42"/>
      <c r="G11" s="42"/>
      <c r="H11" s="42"/>
      <c r="I11" s="42"/>
      <c r="J11" s="42"/>
    </row>
    <row r="12" spans="1:13">
      <c r="A12" s="13" t="s">
        <v>31</v>
      </c>
      <c r="B12" s="7" t="s">
        <v>73</v>
      </c>
      <c r="C12" s="7" t="s">
        <v>52</v>
      </c>
      <c r="D12" s="7" t="s">
        <v>53</v>
      </c>
      <c r="E12" s="8" t="s">
        <v>169</v>
      </c>
      <c r="F12" s="7" t="s">
        <v>172</v>
      </c>
      <c r="G12" s="12" t="s">
        <v>54</v>
      </c>
      <c r="H12" s="12" t="s">
        <v>13</v>
      </c>
      <c r="I12" s="14" t="s">
        <v>14</v>
      </c>
      <c r="J12" s="13"/>
      <c r="K12" s="9" t="str">
        <f>"65,0"</f>
        <v>65,0</v>
      </c>
      <c r="L12" s="9" t="str">
        <f>"59,5920"</f>
        <v>59,5920</v>
      </c>
      <c r="M12" s="7" t="s">
        <v>163</v>
      </c>
    </row>
    <row r="14" spans="1:13" ht="16">
      <c r="A14" s="41" t="s">
        <v>55</v>
      </c>
      <c r="B14" s="41"/>
      <c r="C14" s="42"/>
      <c r="D14" s="42"/>
      <c r="E14" s="42"/>
      <c r="F14" s="42"/>
      <c r="G14" s="42"/>
      <c r="H14" s="42"/>
      <c r="I14" s="42"/>
      <c r="J14" s="42"/>
    </row>
    <row r="15" spans="1:13">
      <c r="A15" s="21" t="s">
        <v>31</v>
      </c>
      <c r="B15" s="15" t="s">
        <v>74</v>
      </c>
      <c r="C15" s="15" t="s">
        <v>56</v>
      </c>
      <c r="D15" s="15" t="s">
        <v>57</v>
      </c>
      <c r="E15" s="16" t="s">
        <v>169</v>
      </c>
      <c r="F15" s="15" t="s">
        <v>172</v>
      </c>
      <c r="G15" s="22" t="s">
        <v>58</v>
      </c>
      <c r="H15" s="22" t="s">
        <v>59</v>
      </c>
      <c r="I15" s="22" t="s">
        <v>60</v>
      </c>
      <c r="J15" s="21"/>
      <c r="K15" s="17" t="str">
        <f>"102,5"</f>
        <v>102,5</v>
      </c>
      <c r="L15" s="17" t="str">
        <f>"79,1197"</f>
        <v>79,1197</v>
      </c>
      <c r="M15" s="15" t="s">
        <v>162</v>
      </c>
    </row>
    <row r="16" spans="1:13">
      <c r="A16" s="23" t="s">
        <v>75</v>
      </c>
      <c r="B16" s="18" t="s">
        <v>76</v>
      </c>
      <c r="C16" s="18" t="s">
        <v>61</v>
      </c>
      <c r="D16" s="18" t="s">
        <v>62</v>
      </c>
      <c r="E16" s="19" t="s">
        <v>169</v>
      </c>
      <c r="F16" s="18" t="s">
        <v>172</v>
      </c>
      <c r="G16" s="24" t="s">
        <v>15</v>
      </c>
      <c r="H16" s="24" t="s">
        <v>37</v>
      </c>
      <c r="I16" s="24" t="s">
        <v>19</v>
      </c>
      <c r="J16" s="23"/>
      <c r="K16" s="20" t="str">
        <f>"82,5"</f>
        <v>82,5</v>
      </c>
      <c r="L16" s="20" t="str">
        <f>"66,4703"</f>
        <v>66,4703</v>
      </c>
      <c r="M16" s="18"/>
    </row>
    <row r="18" spans="1:13" ht="16">
      <c r="A18" s="41" t="s">
        <v>63</v>
      </c>
      <c r="B18" s="41"/>
      <c r="C18" s="42"/>
      <c r="D18" s="42"/>
      <c r="E18" s="42"/>
      <c r="F18" s="42"/>
      <c r="G18" s="42"/>
      <c r="H18" s="42"/>
      <c r="I18" s="42"/>
      <c r="J18" s="42"/>
    </row>
    <row r="19" spans="1:13">
      <c r="A19" s="13" t="s">
        <v>31</v>
      </c>
      <c r="B19" s="7" t="s">
        <v>77</v>
      </c>
      <c r="C19" s="7" t="s">
        <v>64</v>
      </c>
      <c r="D19" s="7" t="s">
        <v>65</v>
      </c>
      <c r="E19" s="8" t="s">
        <v>168</v>
      </c>
      <c r="F19" s="7" t="s">
        <v>172</v>
      </c>
      <c r="G19" s="12" t="s">
        <v>41</v>
      </c>
      <c r="H19" s="12" t="s">
        <v>25</v>
      </c>
      <c r="I19" s="12" t="s">
        <v>26</v>
      </c>
      <c r="J19" s="13"/>
      <c r="K19" s="9" t="str">
        <f>"120,0"</f>
        <v>120,0</v>
      </c>
      <c r="L19" s="9" t="str">
        <f>"80,8080"</f>
        <v>80,8080</v>
      </c>
      <c r="M19" s="7"/>
    </row>
    <row r="21" spans="1:13" ht="16">
      <c r="A21" s="41" t="s">
        <v>21</v>
      </c>
      <c r="B21" s="41"/>
      <c r="C21" s="42"/>
      <c r="D21" s="42"/>
      <c r="E21" s="42"/>
      <c r="F21" s="42"/>
      <c r="G21" s="42"/>
      <c r="H21" s="42"/>
      <c r="I21" s="42"/>
      <c r="J21" s="42"/>
    </row>
    <row r="22" spans="1:13">
      <c r="A22" s="13" t="s">
        <v>31</v>
      </c>
      <c r="B22" s="7" t="s">
        <v>78</v>
      </c>
      <c r="C22" s="7" t="s">
        <v>67</v>
      </c>
      <c r="D22" s="7" t="s">
        <v>22</v>
      </c>
      <c r="E22" s="8" t="s">
        <v>168</v>
      </c>
      <c r="F22" s="7" t="s">
        <v>175</v>
      </c>
      <c r="G22" s="12" t="s">
        <v>24</v>
      </c>
      <c r="H22" s="12" t="s">
        <v>68</v>
      </c>
      <c r="I22" s="14" t="s">
        <v>69</v>
      </c>
      <c r="J22" s="13"/>
      <c r="K22" s="9" t="str">
        <f>"145,0"</f>
        <v>145,0</v>
      </c>
      <c r="L22" s="9" t="str">
        <f>"94,1195"</f>
        <v>94,1195</v>
      </c>
      <c r="M22" s="7"/>
    </row>
  </sheetData>
  <mergeCells count="17">
    <mergeCell ref="A21:J21"/>
    <mergeCell ref="A5:J5"/>
    <mergeCell ref="A8:J8"/>
    <mergeCell ref="A11:J11"/>
    <mergeCell ref="A14:J14"/>
    <mergeCell ref="A18:J18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6"/>
  <sheetViews>
    <sheetView workbookViewId="0">
      <selection activeCell="F12" sqref="F12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3.6640625" style="5" bestFit="1" customWidth="1"/>
    <col min="7" max="9" width="5.5" style="11" customWidth="1"/>
    <col min="10" max="10" width="4.83203125" style="11" customWidth="1"/>
    <col min="11" max="11" width="10.5" style="6" bestFit="1" customWidth="1"/>
    <col min="12" max="12" width="8.6640625" style="6" bestFit="1" customWidth="1"/>
    <col min="13" max="13" width="17.5" style="5" customWidth="1"/>
    <col min="14" max="16384" width="9.1640625" style="3"/>
  </cols>
  <sheetData>
    <row r="1" spans="1:13" s="2" customFormat="1" ht="29" customHeight="1">
      <c r="A1" s="26" t="s">
        <v>146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2" customFormat="1" ht="62" customHeight="1" thickBot="1">
      <c r="A2" s="30"/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165</v>
      </c>
      <c r="B3" s="43" t="s">
        <v>0</v>
      </c>
      <c r="C3" s="36" t="s">
        <v>166</v>
      </c>
      <c r="D3" s="36" t="s">
        <v>6</v>
      </c>
      <c r="E3" s="38" t="s">
        <v>167</v>
      </c>
      <c r="F3" s="40" t="s">
        <v>5</v>
      </c>
      <c r="G3" s="40" t="s">
        <v>8</v>
      </c>
      <c r="H3" s="40"/>
      <c r="I3" s="40"/>
      <c r="J3" s="40"/>
      <c r="K3" s="38" t="s">
        <v>70</v>
      </c>
      <c r="L3" s="38" t="s">
        <v>3</v>
      </c>
      <c r="M3" s="45" t="s">
        <v>2</v>
      </c>
    </row>
    <row r="4" spans="1:13" s="1" customFormat="1" ht="21" customHeight="1" thickBot="1">
      <c r="A4" s="35"/>
      <c r="B4" s="44"/>
      <c r="C4" s="37"/>
      <c r="D4" s="37"/>
      <c r="E4" s="39"/>
      <c r="F4" s="37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6"/>
    </row>
    <row r="5" spans="1:13" ht="16">
      <c r="A5" s="47" t="s">
        <v>94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13" t="s">
        <v>31</v>
      </c>
      <c r="B6" s="7" t="s">
        <v>99</v>
      </c>
      <c r="C6" s="7" t="s">
        <v>157</v>
      </c>
      <c r="D6" s="7" t="s">
        <v>95</v>
      </c>
      <c r="E6" s="8" t="s">
        <v>170</v>
      </c>
      <c r="F6" s="7" t="s">
        <v>172</v>
      </c>
      <c r="G6" s="14" t="s">
        <v>96</v>
      </c>
      <c r="H6" s="12" t="s">
        <v>97</v>
      </c>
      <c r="I6" s="12" t="s">
        <v>98</v>
      </c>
      <c r="J6" s="13"/>
      <c r="K6" s="9" t="str">
        <f>"240,0"</f>
        <v>240,0</v>
      </c>
      <c r="L6" s="9" t="str">
        <f>"136,4640"</f>
        <v>136,4640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"/>
  <sheetViews>
    <sheetView workbookViewId="0">
      <selection activeCell="F15" sqref="F15"/>
    </sheetView>
  </sheetViews>
  <sheetFormatPr baseColWidth="10" defaultColWidth="9.1640625" defaultRowHeight="13"/>
  <cols>
    <col min="1" max="1" width="7.5" style="5" bestFit="1" customWidth="1"/>
    <col min="2" max="2" width="18.6640625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3.6640625" style="5" bestFit="1" customWidth="1"/>
    <col min="7" max="9" width="5.5" style="11" customWidth="1"/>
    <col min="10" max="10" width="4.83203125" style="11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26" t="s">
        <v>147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2" customFormat="1" ht="62" customHeight="1" thickBot="1">
      <c r="A2" s="30"/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165</v>
      </c>
      <c r="B3" s="43" t="s">
        <v>0</v>
      </c>
      <c r="C3" s="36" t="s">
        <v>166</v>
      </c>
      <c r="D3" s="36" t="s">
        <v>6</v>
      </c>
      <c r="E3" s="38" t="s">
        <v>167</v>
      </c>
      <c r="F3" s="40" t="s">
        <v>5</v>
      </c>
      <c r="G3" s="40" t="s">
        <v>8</v>
      </c>
      <c r="H3" s="40"/>
      <c r="I3" s="40"/>
      <c r="J3" s="40"/>
      <c r="K3" s="38" t="s">
        <v>70</v>
      </c>
      <c r="L3" s="38" t="s">
        <v>3</v>
      </c>
      <c r="M3" s="45" t="s">
        <v>2</v>
      </c>
    </row>
    <row r="4" spans="1:13" s="1" customFormat="1" ht="21" customHeight="1" thickBot="1">
      <c r="A4" s="35"/>
      <c r="B4" s="44"/>
      <c r="C4" s="37"/>
      <c r="D4" s="37"/>
      <c r="E4" s="39"/>
      <c r="F4" s="37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6"/>
    </row>
    <row r="5" spans="1:13" ht="16">
      <c r="A5" s="47" t="s">
        <v>119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13" t="s">
        <v>31</v>
      </c>
      <c r="B6" s="7" t="s">
        <v>124</v>
      </c>
      <c r="C6" s="7" t="s">
        <v>158</v>
      </c>
      <c r="D6" s="7" t="s">
        <v>120</v>
      </c>
      <c r="E6" s="8" t="s">
        <v>170</v>
      </c>
      <c r="F6" s="7" t="s">
        <v>172</v>
      </c>
      <c r="G6" s="12" t="s">
        <v>121</v>
      </c>
      <c r="H6" s="14" t="s">
        <v>122</v>
      </c>
      <c r="I6" s="14" t="s">
        <v>123</v>
      </c>
      <c r="J6" s="13"/>
      <c r="K6" s="9" t="str">
        <f>"280,0"</f>
        <v>280,0</v>
      </c>
      <c r="L6" s="9" t="str">
        <f>"172,3620"</f>
        <v>172,3620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8"/>
  <sheetViews>
    <sheetView zoomScaleNormal="100"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23" style="5" customWidth="1"/>
    <col min="3" max="3" width="27.83203125" style="5" customWidth="1"/>
    <col min="4" max="4" width="21.5" style="5" bestFit="1" customWidth="1"/>
    <col min="5" max="5" width="10.5" style="10" bestFit="1" customWidth="1"/>
    <col min="6" max="6" width="45.6640625" style="5" customWidth="1"/>
    <col min="7" max="9" width="5.6640625" style="11" bestFit="1" customWidth="1"/>
    <col min="10" max="10" width="4.33203125" style="11" bestFit="1" customWidth="1"/>
    <col min="11" max="11" width="10.5" style="6" bestFit="1" customWidth="1"/>
    <col min="12" max="12" width="8.6640625" style="6" bestFit="1" customWidth="1"/>
    <col min="13" max="13" width="29.6640625" style="5" bestFit="1" customWidth="1"/>
    <col min="14" max="16384" width="9.1640625" style="3"/>
  </cols>
  <sheetData>
    <row r="1" spans="1:13" s="2" customFormat="1" ht="29" customHeight="1">
      <c r="A1" s="26" t="s">
        <v>148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s="2" customFormat="1" ht="62" customHeight="1" thickBot="1">
      <c r="A2" s="30"/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2.75" customHeight="1">
      <c r="A3" s="34" t="s">
        <v>165</v>
      </c>
      <c r="B3" s="43" t="s">
        <v>0</v>
      </c>
      <c r="C3" s="36" t="s">
        <v>166</v>
      </c>
      <c r="D3" s="36" t="s">
        <v>6</v>
      </c>
      <c r="E3" s="38" t="s">
        <v>167</v>
      </c>
      <c r="F3" s="40" t="s">
        <v>5</v>
      </c>
      <c r="G3" s="40" t="s">
        <v>9</v>
      </c>
      <c r="H3" s="40"/>
      <c r="I3" s="40"/>
      <c r="J3" s="40"/>
      <c r="K3" s="38" t="s">
        <v>70</v>
      </c>
      <c r="L3" s="38" t="s">
        <v>3</v>
      </c>
      <c r="M3" s="45" t="s">
        <v>2</v>
      </c>
    </row>
    <row r="4" spans="1:13" s="1" customFormat="1" ht="21" customHeight="1" thickBot="1">
      <c r="A4" s="35"/>
      <c r="B4" s="44"/>
      <c r="C4" s="37"/>
      <c r="D4" s="37"/>
      <c r="E4" s="39"/>
      <c r="F4" s="37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6"/>
    </row>
    <row r="5" spans="1:13" ht="16">
      <c r="A5" s="47" t="s">
        <v>51</v>
      </c>
      <c r="B5" s="47"/>
      <c r="C5" s="48"/>
      <c r="D5" s="48"/>
      <c r="E5" s="48"/>
      <c r="F5" s="48"/>
      <c r="G5" s="48"/>
      <c r="H5" s="48"/>
      <c r="I5" s="48"/>
      <c r="J5" s="48"/>
    </row>
    <row r="6" spans="1:13">
      <c r="A6" s="13" t="s">
        <v>31</v>
      </c>
      <c r="B6" s="7" t="s">
        <v>111</v>
      </c>
      <c r="C6" s="7" t="s">
        <v>100</v>
      </c>
      <c r="D6" s="7" t="s">
        <v>101</v>
      </c>
      <c r="E6" s="8" t="s">
        <v>169</v>
      </c>
      <c r="F6" s="7" t="s">
        <v>172</v>
      </c>
      <c r="G6" s="12" t="s">
        <v>14</v>
      </c>
      <c r="H6" s="12" t="s">
        <v>15</v>
      </c>
      <c r="I6" s="14" t="s">
        <v>37</v>
      </c>
      <c r="J6" s="13"/>
      <c r="K6" s="9" t="str">
        <f>"75,0"</f>
        <v>75,0</v>
      </c>
      <c r="L6" s="9" t="str">
        <f>"88,9950"</f>
        <v>88,9950</v>
      </c>
      <c r="M6" s="7"/>
    </row>
    <row r="8" spans="1:13" ht="16">
      <c r="A8" s="41" t="s">
        <v>55</v>
      </c>
      <c r="B8" s="41"/>
      <c r="C8" s="42"/>
      <c r="D8" s="42"/>
      <c r="E8" s="42"/>
      <c r="F8" s="42"/>
      <c r="G8" s="42"/>
      <c r="H8" s="42"/>
      <c r="I8" s="42"/>
      <c r="J8" s="42"/>
    </row>
    <row r="9" spans="1:13">
      <c r="A9" s="13" t="s">
        <v>31</v>
      </c>
      <c r="B9" s="7" t="s">
        <v>112</v>
      </c>
      <c r="C9" s="7" t="s">
        <v>102</v>
      </c>
      <c r="D9" s="7" t="s">
        <v>103</v>
      </c>
      <c r="E9" s="8" t="s">
        <v>168</v>
      </c>
      <c r="F9" s="7" t="s">
        <v>172</v>
      </c>
      <c r="G9" s="12" t="s">
        <v>26</v>
      </c>
      <c r="H9" s="12" t="s">
        <v>23</v>
      </c>
      <c r="I9" s="12" t="s">
        <v>24</v>
      </c>
      <c r="J9" s="13"/>
      <c r="K9" s="9" t="str">
        <f>"140,0"</f>
        <v>140,0</v>
      </c>
      <c r="L9" s="9" t="str">
        <f>"143,9620"</f>
        <v>143,9620</v>
      </c>
      <c r="M9" s="7"/>
    </row>
    <row r="11" spans="1:13" ht="16">
      <c r="A11" s="41" t="s">
        <v>10</v>
      </c>
      <c r="B11" s="41"/>
      <c r="C11" s="42"/>
      <c r="D11" s="42"/>
      <c r="E11" s="42"/>
      <c r="F11" s="42"/>
      <c r="G11" s="42"/>
      <c r="H11" s="42"/>
      <c r="I11" s="42"/>
      <c r="J11" s="42"/>
    </row>
    <row r="12" spans="1:13">
      <c r="A12" s="13" t="s">
        <v>31</v>
      </c>
      <c r="B12" s="7" t="s">
        <v>32</v>
      </c>
      <c r="C12" s="7" t="s">
        <v>11</v>
      </c>
      <c r="D12" s="7" t="s">
        <v>12</v>
      </c>
      <c r="E12" s="8" t="s">
        <v>168</v>
      </c>
      <c r="F12" s="7" t="s">
        <v>173</v>
      </c>
      <c r="G12" s="12" t="s">
        <v>15</v>
      </c>
      <c r="H12" s="12" t="s">
        <v>19</v>
      </c>
      <c r="I12" s="12" t="s">
        <v>20</v>
      </c>
      <c r="J12" s="13"/>
      <c r="K12" s="9" t="str">
        <f>"87,5"</f>
        <v>87,5</v>
      </c>
      <c r="L12" s="9" t="str">
        <f>"95,4537"</f>
        <v>95,4537</v>
      </c>
      <c r="M12" s="7" t="s">
        <v>153</v>
      </c>
    </row>
    <row r="14" spans="1:13" ht="16">
      <c r="A14" s="41" t="s">
        <v>55</v>
      </c>
      <c r="B14" s="41"/>
      <c r="C14" s="42"/>
      <c r="D14" s="42"/>
      <c r="E14" s="42"/>
      <c r="F14" s="42"/>
      <c r="G14" s="42"/>
      <c r="H14" s="42"/>
      <c r="I14" s="42"/>
      <c r="J14" s="42"/>
    </row>
    <row r="15" spans="1:13">
      <c r="A15" s="13" t="s">
        <v>31</v>
      </c>
      <c r="B15" s="7" t="s">
        <v>113</v>
      </c>
      <c r="C15" s="7" t="s">
        <v>104</v>
      </c>
      <c r="D15" s="7" t="s">
        <v>105</v>
      </c>
      <c r="E15" s="8" t="s">
        <v>169</v>
      </c>
      <c r="F15" s="7" t="s">
        <v>175</v>
      </c>
      <c r="G15" s="12" t="s">
        <v>23</v>
      </c>
      <c r="H15" s="12" t="s">
        <v>24</v>
      </c>
      <c r="I15" s="14" t="s">
        <v>68</v>
      </c>
      <c r="J15" s="13"/>
      <c r="K15" s="9" t="str">
        <f>"140,0"</f>
        <v>140,0</v>
      </c>
      <c r="L15" s="9" t="str">
        <f>"113,7080"</f>
        <v>113,7080</v>
      </c>
      <c r="M15" s="7" t="s">
        <v>66</v>
      </c>
    </row>
    <row r="17" spans="1:13" ht="16">
      <c r="A17" s="41" t="s">
        <v>44</v>
      </c>
      <c r="B17" s="41"/>
      <c r="C17" s="42"/>
      <c r="D17" s="42"/>
      <c r="E17" s="42"/>
      <c r="F17" s="42"/>
      <c r="G17" s="42"/>
      <c r="H17" s="42"/>
      <c r="I17" s="42"/>
      <c r="J17" s="42"/>
    </row>
    <row r="18" spans="1:13">
      <c r="A18" s="13" t="s">
        <v>31</v>
      </c>
      <c r="B18" s="7" t="s">
        <v>114</v>
      </c>
      <c r="C18" s="7" t="s">
        <v>106</v>
      </c>
      <c r="D18" s="7" t="s">
        <v>107</v>
      </c>
      <c r="E18" s="8" t="s">
        <v>169</v>
      </c>
      <c r="F18" s="7" t="s">
        <v>172</v>
      </c>
      <c r="G18" s="12" t="s">
        <v>108</v>
      </c>
      <c r="H18" s="12" t="s">
        <v>109</v>
      </c>
      <c r="I18" s="12" t="s">
        <v>110</v>
      </c>
      <c r="J18" s="13"/>
      <c r="K18" s="9" t="str">
        <f>"210,0"</f>
        <v>210,0</v>
      </c>
      <c r="L18" s="9" t="str">
        <f>"150,4860"</f>
        <v>150,4860</v>
      </c>
      <c r="M18" s="7"/>
    </row>
  </sheetData>
  <mergeCells count="16">
    <mergeCell ref="A8:J8"/>
    <mergeCell ref="A11:J11"/>
    <mergeCell ref="A14:J14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IPL ПЛ без экипировки ДК</vt:lpstr>
      <vt:lpstr>IPL ПЛ без экипировки</vt:lpstr>
      <vt:lpstr>IPL Двоеборье без экип</vt:lpstr>
      <vt:lpstr>IPL Присед без экипировки ДК</vt:lpstr>
      <vt:lpstr>IPL Жим без экипировки ДК</vt:lpstr>
      <vt:lpstr>IPL Жим без экипировки</vt:lpstr>
      <vt:lpstr>IPL Жим однослой</vt:lpstr>
      <vt:lpstr>СПР Жим софт многопетельная</vt:lpstr>
      <vt:lpstr>IPL Тяга без экипировки ДК</vt:lpstr>
      <vt:lpstr>IPL Тяга без экипировки</vt:lpstr>
      <vt:lpstr>СПР Жим стоя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2023-11-13T16:33:43Z</dcterms:modified>
</cp:coreProperties>
</file>