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Ноябрь/"/>
    </mc:Choice>
  </mc:AlternateContent>
  <xr:revisionPtr revIDLastSave="0" documentId="13_ncr:1_{91EBF305-B3DB-E349-B8FA-7DB66A1F49D1}" xr6:coauthVersionLast="45" xr6:coauthVersionMax="47" xr10:uidLastSave="{00000000-0000-0000-0000-000000000000}"/>
  <bookViews>
    <workbookView xWindow="80" yWindow="540" windowWidth="28800" windowHeight="15840" firstSheet="6" activeTab="11" xr2:uid="{00000000-000D-0000-FFFF-FFFF00000000}"/>
  </bookViews>
  <sheets>
    <sheet name="WRPF ПЛ без экипировки ДК" sheetId="6" r:id="rId1"/>
    <sheet name="WRPF ПЛ без экипировки" sheetId="5" r:id="rId2"/>
    <sheet name="WRPF Двоеборье без экип ДК" sheetId="15" r:id="rId3"/>
    <sheet name="WRPF Двоеборье без экип" sheetId="14" r:id="rId4"/>
    <sheet name="WRPF Жим лежа без экип ДК" sheetId="10" r:id="rId5"/>
    <sheet name="WRPF Жим лежа без экип" sheetId="9" r:id="rId6"/>
    <sheet name="WEPF Жим софт однопетельная" sheetId="7" r:id="rId7"/>
    <sheet name="WRPF Военный жим ДК" sheetId="11" r:id="rId8"/>
    <sheet name="WRPF Тяга без экипировки ДК" sheetId="13" r:id="rId9"/>
    <sheet name="WRPF Тяга без экипировки" sheetId="12" r:id="rId10"/>
    <sheet name="WRPF Подъем на бицепс ДК" sheetId="17" r:id="rId11"/>
    <sheet name="WRPF Подъем на бицепс" sheetId="16" r:id="rId12"/>
  </sheets>
  <definedNames>
    <definedName name="_FilterDatabase" localSheetId="1" hidden="1">'WRPF ПЛ без экипировки'!$A$1:$S$3</definedName>
  </definedNames>
  <calcPr calcId="191029" refMode="R1C1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7" l="1"/>
  <c r="K12" i="17"/>
  <c r="L9" i="17"/>
  <c r="K9" i="17"/>
  <c r="L6" i="17"/>
  <c r="K6" i="17"/>
  <c r="L17" i="16"/>
  <c r="K17" i="16"/>
  <c r="L16" i="16"/>
  <c r="K16" i="16"/>
  <c r="L13" i="16"/>
  <c r="K13" i="16"/>
  <c r="L10" i="16"/>
  <c r="K10" i="16"/>
  <c r="L9" i="16"/>
  <c r="K9" i="16"/>
  <c r="L6" i="16"/>
  <c r="K6" i="16"/>
  <c r="P6" i="15"/>
  <c r="O6" i="15"/>
  <c r="P9" i="14"/>
  <c r="O9" i="14"/>
  <c r="P6" i="14"/>
  <c r="O6" i="14"/>
  <c r="L13" i="13"/>
  <c r="K13" i="13"/>
  <c r="L10" i="13"/>
  <c r="K10" i="13"/>
  <c r="L9" i="13"/>
  <c r="K9" i="13"/>
  <c r="L6" i="13"/>
  <c r="K6" i="13"/>
  <c r="L18" i="12"/>
  <c r="K18" i="12"/>
  <c r="L15" i="12"/>
  <c r="K15" i="12"/>
  <c r="L12" i="12"/>
  <c r="K12" i="12"/>
  <c r="L9" i="12"/>
  <c r="K9" i="12"/>
  <c r="L6" i="12"/>
  <c r="K6" i="12"/>
  <c r="L6" i="11"/>
  <c r="K6" i="11"/>
  <c r="L35" i="10"/>
  <c r="K35" i="10"/>
  <c r="L32" i="10"/>
  <c r="K32" i="10"/>
  <c r="L31" i="10"/>
  <c r="K31" i="10"/>
  <c r="L30" i="10"/>
  <c r="K30" i="10"/>
  <c r="L27" i="10"/>
  <c r="K27" i="10"/>
  <c r="L26" i="10"/>
  <c r="K26" i="10"/>
  <c r="L23" i="10"/>
  <c r="K23" i="10"/>
  <c r="L22" i="10"/>
  <c r="K22" i="10"/>
  <c r="L19" i="10"/>
  <c r="K19" i="10"/>
  <c r="L16" i="10"/>
  <c r="K16" i="10"/>
  <c r="L13" i="10"/>
  <c r="L12" i="10"/>
  <c r="L9" i="10"/>
  <c r="K9" i="10"/>
  <c r="L6" i="10"/>
  <c r="K6" i="10"/>
  <c r="L24" i="9"/>
  <c r="K24" i="9"/>
  <c r="L23" i="9"/>
  <c r="K23" i="9"/>
  <c r="L20" i="9"/>
  <c r="K20" i="9"/>
  <c r="L19" i="9"/>
  <c r="K19" i="9"/>
  <c r="L16" i="9"/>
  <c r="K16" i="9"/>
  <c r="L15" i="9"/>
  <c r="K15" i="9"/>
  <c r="L12" i="9"/>
  <c r="L9" i="9"/>
  <c r="K9" i="9"/>
  <c r="L6" i="9"/>
  <c r="K6" i="9"/>
  <c r="L6" i="7"/>
  <c r="K6" i="7"/>
  <c r="T18" i="6"/>
  <c r="S18" i="6"/>
  <c r="T15" i="6"/>
  <c r="S15" i="6"/>
  <c r="T12" i="6"/>
  <c r="S12" i="6"/>
  <c r="T9" i="6"/>
  <c r="S9" i="6"/>
  <c r="T6" i="6"/>
  <c r="S6" i="6"/>
  <c r="T29" i="5"/>
  <c r="S29" i="5"/>
  <c r="T26" i="5"/>
  <c r="S26" i="5"/>
  <c r="T25" i="5"/>
  <c r="S25" i="5"/>
  <c r="T24" i="5"/>
  <c r="S24" i="5"/>
  <c r="T21" i="5"/>
  <c r="S21" i="5"/>
  <c r="T20" i="5"/>
  <c r="T19" i="5"/>
  <c r="S19" i="5"/>
  <c r="T16" i="5"/>
  <c r="S16" i="5"/>
  <c r="T13" i="5"/>
  <c r="S13" i="5"/>
  <c r="T10" i="5"/>
  <c r="S10" i="5"/>
  <c r="T9" i="5"/>
  <c r="S9" i="5"/>
  <c r="T6" i="5"/>
  <c r="S6" i="5"/>
</calcChain>
</file>

<file path=xl/sharedStrings.xml><?xml version="1.0" encoding="utf-8"?>
<sst xmlns="http://schemas.openxmlformats.org/spreadsheetml/2006/main" count="888" uniqueCount="279">
  <si>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</si>
  <si>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</si>
  <si>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</si>
  <si>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</si>
  <si>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</si>
  <si>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</si>
  <si>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</si>
  <si>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</si>
  <si>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</si>
  <si>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</si>
  <si>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56</t>
  </si>
  <si>
    <t>Открытая (20.05.1988)/35</t>
  </si>
  <si>
    <t>53,50</t>
  </si>
  <si>
    <t>60,0</t>
  </si>
  <si>
    <t>67,5</t>
  </si>
  <si>
    <t>72,5</t>
  </si>
  <si>
    <t>35,0</t>
  </si>
  <si>
    <t>40,0</t>
  </si>
  <si>
    <t>70,0</t>
  </si>
  <si>
    <t>77,5</t>
  </si>
  <si>
    <t>85,0</t>
  </si>
  <si>
    <t>ВЕСОВАЯ КАТЕГОРИЯ   67.5</t>
  </si>
  <si>
    <t>Юниорки (08.03.2002)/21</t>
  </si>
  <si>
    <t>66,80</t>
  </si>
  <si>
    <t>100,0</t>
  </si>
  <si>
    <t>105,0</t>
  </si>
  <si>
    <t>110,0</t>
  </si>
  <si>
    <t>50,0</t>
  </si>
  <si>
    <t>55,0</t>
  </si>
  <si>
    <t>Открытая (16.08.1999)/24</t>
  </si>
  <si>
    <t>67,30</t>
  </si>
  <si>
    <t>75,0</t>
  </si>
  <si>
    <t>90,0</t>
  </si>
  <si>
    <t>45,0</t>
  </si>
  <si>
    <t>95,0</t>
  </si>
  <si>
    <t>ВЕСОВАЯ КАТЕГОРИЯ   90+</t>
  </si>
  <si>
    <t>Открытая (03.01.1989)/34</t>
  </si>
  <si>
    <t>106,60</t>
  </si>
  <si>
    <t>130,0</t>
  </si>
  <si>
    <t>140,0</t>
  </si>
  <si>
    <t>150,0</t>
  </si>
  <si>
    <t>ВЕСОВАЯ КАТЕГОРИЯ   52</t>
  </si>
  <si>
    <t>Юноши 14-16 (19.01.2008)/15</t>
  </si>
  <si>
    <t>50,00</t>
  </si>
  <si>
    <t>80,0</t>
  </si>
  <si>
    <t>47,5</t>
  </si>
  <si>
    <t>87,5</t>
  </si>
  <si>
    <t>Юноши 14-16 (01.01.2007)/16</t>
  </si>
  <si>
    <t>64,30</t>
  </si>
  <si>
    <t>82,5</t>
  </si>
  <si>
    <t>92,5</t>
  </si>
  <si>
    <t>97,5</t>
  </si>
  <si>
    <t>Юноши 17-19 (21.03.2005)/18</t>
  </si>
  <si>
    <t>120,0</t>
  </si>
  <si>
    <t>122,5</t>
  </si>
  <si>
    <t>160,0</t>
  </si>
  <si>
    <t>Юниоры (22.09.2001)/22</t>
  </si>
  <si>
    <t>66,10</t>
  </si>
  <si>
    <t>65,0</t>
  </si>
  <si>
    <t>ВЕСОВАЯ КАТЕГОРИЯ   75</t>
  </si>
  <si>
    <t>Юноши 14-16 (18.03.2009)/14</t>
  </si>
  <si>
    <t>69,20</t>
  </si>
  <si>
    <t>115,0</t>
  </si>
  <si>
    <t>125,0</t>
  </si>
  <si>
    <t>Юноши 14-16 (20.06.2010)/13</t>
  </si>
  <si>
    <t>74,40</t>
  </si>
  <si>
    <t>57,5</t>
  </si>
  <si>
    <t>62,5</t>
  </si>
  <si>
    <t>117,5</t>
  </si>
  <si>
    <t>Юноши 14-16 (15.11.2007)/15</t>
  </si>
  <si>
    <t>68,10</t>
  </si>
  <si>
    <t>102,5</t>
  </si>
  <si>
    <t>ВЕСОВАЯ КАТЕГОРИЯ   110</t>
  </si>
  <si>
    <t>Юноши 17-19 (19.04.2006)/17</t>
  </si>
  <si>
    <t>105,90</t>
  </si>
  <si>
    <t>135,0</t>
  </si>
  <si>
    <t>165,0</t>
  </si>
  <si>
    <t>175,0</t>
  </si>
  <si>
    <t>1</t>
  </si>
  <si>
    <t>Вишневская Виктория</t>
  </si>
  <si>
    <t>Клименко Алина</t>
  </si>
  <si>
    <t>Галсанова Александра</t>
  </si>
  <si>
    <t>Вотто Ульяна</t>
  </si>
  <si>
    <t>Жаравин Игорь</t>
  </si>
  <si>
    <t>Щербаков Дмитрий</t>
  </si>
  <si>
    <t>-</t>
  </si>
  <si>
    <t>Лебедев Алексей</t>
  </si>
  <si>
    <t>Дубоделов Рустам</t>
  </si>
  <si>
    <t>Погуляев Даниил</t>
  </si>
  <si>
    <t>2</t>
  </si>
  <si>
    <t>Анипер Юрий</t>
  </si>
  <si>
    <t>3</t>
  </si>
  <si>
    <t>Кутергин Егор</t>
  </si>
  <si>
    <t>Щербинин Артём</t>
  </si>
  <si>
    <t>Открытая (11.02.1995)/28</t>
  </si>
  <si>
    <t>55,00</t>
  </si>
  <si>
    <t>Открытая (01.02.1982)/41</t>
  </si>
  <si>
    <t>73,20</t>
  </si>
  <si>
    <t>Открытая (24.08.1989)/34</t>
  </si>
  <si>
    <t>74,90</t>
  </si>
  <si>
    <t>145,0</t>
  </si>
  <si>
    <t>152,5</t>
  </si>
  <si>
    <t>167,5</t>
  </si>
  <si>
    <t>ВЕСОВАЯ КАТЕГОРИЯ   90</t>
  </si>
  <si>
    <t>Юниоры (01.08.2003)/20</t>
  </si>
  <si>
    <t>86,40</t>
  </si>
  <si>
    <t>170,0</t>
  </si>
  <si>
    <t>132,5</t>
  </si>
  <si>
    <t>180,0</t>
  </si>
  <si>
    <t>195,0</t>
  </si>
  <si>
    <t>205,0</t>
  </si>
  <si>
    <t>ВЕСОВАЯ КАТЕГОРИЯ   100</t>
  </si>
  <si>
    <t>Открытая (11.06.1991)/32</t>
  </si>
  <si>
    <t>94,80</t>
  </si>
  <si>
    <t>109,90</t>
  </si>
  <si>
    <t>190,0</t>
  </si>
  <si>
    <t>225,0</t>
  </si>
  <si>
    <t>Данильчук Екатерина</t>
  </si>
  <si>
    <t>Бодина Анна</t>
  </si>
  <si>
    <t>Дудников Иннокентий</t>
  </si>
  <si>
    <t>Полынов Алексей</t>
  </si>
  <si>
    <t>Сафонов Сергей</t>
  </si>
  <si>
    <t>Открытая (17.07.1978)/45</t>
  </si>
  <si>
    <t>89,90</t>
  </si>
  <si>
    <t>235,0</t>
  </si>
  <si>
    <t>240,0</t>
  </si>
  <si>
    <t>Результат</t>
  </si>
  <si>
    <t>Фаткулов Артем</t>
  </si>
  <si>
    <t>Юноши 17-19 (23.06.2006)/17</t>
  </si>
  <si>
    <t>63,80</t>
  </si>
  <si>
    <t>Открытая (20.03.1985)/38</t>
  </si>
  <si>
    <t>ВЕСОВАЯ КАТЕГОРИЯ   82.5</t>
  </si>
  <si>
    <t>Открытая (23.07.1993)/30</t>
  </si>
  <si>
    <t>81,10</t>
  </si>
  <si>
    <t>155,0</t>
  </si>
  <si>
    <t>Открытая (06.10.1982)/41</t>
  </si>
  <si>
    <t>89,10</t>
  </si>
  <si>
    <t>Мастера 40-49 (06.10.1982)/41</t>
  </si>
  <si>
    <t>Юноши 14-16 (20.05.2008)/15</t>
  </si>
  <si>
    <t>98,10</t>
  </si>
  <si>
    <t>Мастера 50-59 (30.06.1972)/51</t>
  </si>
  <si>
    <t>95,50</t>
  </si>
  <si>
    <t>Открытая (10.03.1979)/44</t>
  </si>
  <si>
    <t>104,70</t>
  </si>
  <si>
    <t>185,0</t>
  </si>
  <si>
    <t>Мастера 40-49 (10.03.1979)/44</t>
  </si>
  <si>
    <t>Шевелев Артемий</t>
  </si>
  <si>
    <t>Руднев Сергей</t>
  </si>
  <si>
    <t>Малофеев Виктор</t>
  </si>
  <si>
    <t>Крывовязый Иван</t>
  </si>
  <si>
    <t>Кривощапов Артём</t>
  </si>
  <si>
    <t>Сокович Вячеслав</t>
  </si>
  <si>
    <t>Руднев Дмитрий</t>
  </si>
  <si>
    <t>Открытая (13.01.1999)/24</t>
  </si>
  <si>
    <t>55,60</t>
  </si>
  <si>
    <t>Мастера 40-49 (03.10.1977)/46</t>
  </si>
  <si>
    <t>63,90</t>
  </si>
  <si>
    <t>Открытая (20.11.1975)/47</t>
  </si>
  <si>
    <t>71,50</t>
  </si>
  <si>
    <t>Мастера 40-49 (20.11.1975)/47</t>
  </si>
  <si>
    <t>Открытая (08.08.1991)/32</t>
  </si>
  <si>
    <t>81,80</t>
  </si>
  <si>
    <t>127,5</t>
  </si>
  <si>
    <t>Открытая (01.08.2003)/20</t>
  </si>
  <si>
    <t>Мастера 40-49 (12.02.1974)/49</t>
  </si>
  <si>
    <t>89,80</t>
  </si>
  <si>
    <t>Открытая (07.05.1989)/34</t>
  </si>
  <si>
    <t>95,80</t>
  </si>
  <si>
    <t>Мастера 40-49 (08.09.1983)/40</t>
  </si>
  <si>
    <t>94,70</t>
  </si>
  <si>
    <t>Открытая (21.12.1995)/27</t>
  </si>
  <si>
    <t>Мастера 40-49 (05.07.1982)/41</t>
  </si>
  <si>
    <t>106,00</t>
  </si>
  <si>
    <t>Мастера 40-49 (23.11.1980)/42</t>
  </si>
  <si>
    <t>106,30</t>
  </si>
  <si>
    <t>ВЕСОВАЯ КАТЕГОРИЯ   125</t>
  </si>
  <si>
    <t>Открытая (04.11.1991)/32</t>
  </si>
  <si>
    <t>120,60</t>
  </si>
  <si>
    <t>192,5</t>
  </si>
  <si>
    <t>197,5</t>
  </si>
  <si>
    <t>Сегедюк Дарья</t>
  </si>
  <si>
    <t>Уварова Юлия</t>
  </si>
  <si>
    <t>Гусева Наталья</t>
  </si>
  <si>
    <t>Гильдебрант Леонид</t>
  </si>
  <si>
    <t>Серов Евгений</t>
  </si>
  <si>
    <t>Колодин Роман</t>
  </si>
  <si>
    <t>Войкин Александр</t>
  </si>
  <si>
    <t>Жемухов Артур</t>
  </si>
  <si>
    <t>Тузовский Вячеслав</t>
  </si>
  <si>
    <t>Тихомиров Петр</t>
  </si>
  <si>
    <t>Сиренченко Павел</t>
  </si>
  <si>
    <t>Мастера 40-49 (06.08.1979)/44</t>
  </si>
  <si>
    <t>96,70</t>
  </si>
  <si>
    <t>Ковров Роман</t>
  </si>
  <si>
    <t>ВЕСОВАЯ КАТЕГОРИЯ   44</t>
  </si>
  <si>
    <t>Девушки 14-16 (14.07.2015)/8</t>
  </si>
  <si>
    <t>23,10</t>
  </si>
  <si>
    <t>20,0</t>
  </si>
  <si>
    <t>25,0</t>
  </si>
  <si>
    <t>Открытая (26.07.1986)/37</t>
  </si>
  <si>
    <t>80,80</t>
  </si>
  <si>
    <t>200,0</t>
  </si>
  <si>
    <t>Открытая (04.03.1987)/36</t>
  </si>
  <si>
    <t>94,90</t>
  </si>
  <si>
    <t>250,0</t>
  </si>
  <si>
    <t>260,0</t>
  </si>
  <si>
    <t>Открытая (08.01.1990)/33</t>
  </si>
  <si>
    <t>121,80</t>
  </si>
  <si>
    <t>270,0</t>
  </si>
  <si>
    <t>290,0</t>
  </si>
  <si>
    <t>Петушкова Дарья</t>
  </si>
  <si>
    <t>Петушков Евгений</t>
  </si>
  <si>
    <t>Орлов Александр</t>
  </si>
  <si>
    <t>Лаврентьев Никита</t>
  </si>
  <si>
    <t>Открытая (31.03.1978)/45</t>
  </si>
  <si>
    <t>Открытая (23.04.1991)/32</t>
  </si>
  <si>
    <t>54,30</t>
  </si>
  <si>
    <t>Юноши 17-19 (31.01.2006)/17</t>
  </si>
  <si>
    <t>73,00</t>
  </si>
  <si>
    <t>182,5</t>
  </si>
  <si>
    <t>Гусева Алена</t>
  </si>
  <si>
    <t>Кириллова Антонина</t>
  </si>
  <si>
    <t>Буланников Алексей</t>
  </si>
  <si>
    <t>Юноши 14-16 (10.05.2011)/12</t>
  </si>
  <si>
    <t>31,10</t>
  </si>
  <si>
    <t>30,0</t>
  </si>
  <si>
    <t>32,5</t>
  </si>
  <si>
    <t>Юноши 17-19 (27.03.2006)/17</t>
  </si>
  <si>
    <t>78,00</t>
  </si>
  <si>
    <t>Костеров Егор</t>
  </si>
  <si>
    <t>Петрушин Владимир</t>
  </si>
  <si>
    <t>Открытая (28.03.1986)/37</t>
  </si>
  <si>
    <t>73,50</t>
  </si>
  <si>
    <t>Жуков Александр</t>
  </si>
  <si>
    <t>Открытая (03.11.1987)/36</t>
  </si>
  <si>
    <t>82,10</t>
  </si>
  <si>
    <t>Егоров Вадим</t>
  </si>
  <si>
    <t>ВЕСОВАЯ КАТЕГОРИЯ   60</t>
  </si>
  <si>
    <t>59,50</t>
  </si>
  <si>
    <t>74,60</t>
  </si>
  <si>
    <t>42,5</t>
  </si>
  <si>
    <t>Кузнецов Егор</t>
  </si>
  <si>
    <t>Семушев Николай</t>
  </si>
  <si>
    <t>Открытый мастерский турнир «Heavy Metal»
WRPF Пауэрлифтинг без экипировки ДК
Ангарск/Иркутская область, 04 ноября 2023 года</t>
  </si>
  <si>
    <t>Открытый мастерский турнир «Heavy Metal»
WRPF Пауэрлифтинг без экипировки
Ангарск/Иркутская область, 04 ноября 2023 года</t>
  </si>
  <si>
    <t>Открытый мастерский турнир «Heavy Metal»
WRPF Силовое двоеборье без экипировки ДК
Ангарск/Иркутская область, 04 ноября 2023 года</t>
  </si>
  <si>
    <t>Открытый мастерский турнир «Heavy Metal»
WRPF Силовое двоеборье без экипировки
Ангарск/Иркутская область, 04 ноября 2023 года</t>
  </si>
  <si>
    <t>Открытый мастерский турнир «Heavy Metal»
WRPF Жим лежа без экипировки ДК
Ангарск/Иркутская область, 04 ноября 2023 года</t>
  </si>
  <si>
    <t>Открытый мастерский турнир «Heavy Metal»
WRPF Жим лежа без экипировки
Ангарск/Иркутская область, 04 ноября 2023 года</t>
  </si>
  <si>
    <t>Открытый мастерский турнир «Heavy Metal»
WEPF Жим лежа в однопетельной софт экипировке
Ангарск/Иркутская область, 04 ноября 2023 года</t>
  </si>
  <si>
    <t>Открытый мастерский турнир «Heavy Metal»
WRPF Военный жим лежа с ДК
Ангарск/Иркутская область, 04 ноября 2023 года</t>
  </si>
  <si>
    <t>Открытый мастерский турнир «Heavy Metal»
WRPF Становая тяга без экипировки ДК
Ангарск/Иркутская область, 04 ноября 2023 года</t>
  </si>
  <si>
    <t>Открытый мастерский турнир «Heavy Metal»
WRPF Становая тяга без экипировки
Ангарск/Иркутская область, 04 ноября 2023 года</t>
  </si>
  <si>
    <t>Открытый мастерский турнир «Heavy Metal»
WRPF Строгий подъем штанги на бицепс ДК
Ангарск/Иркутская область, 04 ноября 2023 года</t>
  </si>
  <si>
    <t>Открытый мастерский турнир «Heavy Metal»
WRPF Строгий подъем штанги на бицепс
Ангарск/Иркутская область, 04 ноября 2023 года</t>
  </si>
  <si>
    <t>Самостоятельно</t>
  </si>
  <si>
    <t>Чахалов Василий</t>
  </si>
  <si>
    <t>Харитонов Сергей</t>
  </si>
  <si>
    <t>Вяхирев Илья</t>
  </si>
  <si>
    <t>Мещеряков Владислав</t>
  </si>
  <si>
    <t>Желтенко Евгений</t>
  </si>
  <si>
    <t>Чурахин Антон</t>
  </si>
  <si>
    <t>Юноши 13-19 (06.06.2007)/16</t>
  </si>
  <si>
    <t>Юниоры 20-23 (28.05.2002)/21</t>
  </si>
  <si>
    <t>Иркутская область, Иркутск</t>
  </si>
  <si>
    <t>Иркутская область, Ангарск</t>
  </si>
  <si>
    <t>Иркутская область, Саянск</t>
  </si>
  <si>
    <t>Забайкальский край, Чита</t>
  </si>
  <si>
    <t>Иркутская область, Шелехов</t>
  </si>
  <si>
    <t>№</t>
  </si>
  <si>
    <t xml:space="preserve">
Дата рождения/Возраст</t>
  </si>
  <si>
    <t>Возрастная группа</t>
  </si>
  <si>
    <t>O</t>
  </si>
  <si>
    <t>J</t>
  </si>
  <si>
    <t>T1</t>
  </si>
  <si>
    <t>T2</t>
  </si>
  <si>
    <t>M1</t>
  </si>
  <si>
    <t>M2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</si>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</sst>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6F077-3B86-4A8D-A7A2-011464265115}">
  <dimension ref="A1:U45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6.33203125" style="5" bestFit="1" customWidth="1"/>
    <col min="4" max="4" width="21.5" style="5" bestFit="1" customWidth="1"/>
    <col min="5" max="5" width="10.5" style="19" bestFit="1" customWidth="1"/>
    <col min="6" max="6" width="33.83203125" style="5" customWidth="1"/>
    <col min="7" max="9" width="5.5" style="26" customWidth="1"/>
    <col min="10" max="10" width="4.83203125" style="26" customWidth="1"/>
    <col min="11" max="13" width="5.5" style="26" customWidth="1"/>
    <col min="14" max="14" width="4.83203125" style="26" customWidth="1"/>
    <col min="15" max="17" width="5.5" style="26" customWidth="1"/>
    <col min="18" max="18" width="4.83203125" style="26" customWidth="1"/>
    <col min="19" max="19" width="7.83203125" style="6" bestFit="1" customWidth="1"/>
    <col min="20" max="20" width="8.5" style="6" bestFit="1" customWidth="1"/>
    <col min="21" max="21" width="19.1640625" style="5" customWidth="1"/>
    <col min="22" max="16384" width="9.1640625" style="3"/>
  </cols>
  <sheetData>
    <row r="1" spans="1:21" s="2" customFormat="1" ht="29" customHeight="1">
      <c r="A1" s="49" t="s">
        <v>243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</row>
    <row r="2" spans="1:21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6"/>
    </row>
    <row r="3" spans="1:21" s="1" customFormat="1" ht="12.75" customHeight="1">
      <c r="A3" s="57" t="s">
        <v>269</v>
      </c>
      <c r="B3" s="64" t="s">
        <v>0</v>
      </c>
      <c r="C3" s="59" t="s">
        <v>270</v>
      </c>
      <c r="D3" s="59" t="s">
        <v>6</v>
      </c>
      <c r="E3" s="61" t="s">
        <v>271</v>
      </c>
      <c r="F3" s="63" t="s">
        <v>5</v>
      </c>
      <c r="G3" s="63" t="s">
        <v>7</v>
      </c>
      <c r="H3" s="63"/>
      <c r="I3" s="63"/>
      <c r="J3" s="63"/>
      <c r="K3" s="63" t="s">
        <v>8</v>
      </c>
      <c r="L3" s="63"/>
      <c r="M3" s="63"/>
      <c r="N3" s="63"/>
      <c r="O3" s="63" t="s">
        <v>9</v>
      </c>
      <c r="P3" s="63"/>
      <c r="Q3" s="63"/>
      <c r="R3" s="63"/>
      <c r="S3" s="61" t="s">
        <v>1</v>
      </c>
      <c r="T3" s="61" t="s">
        <v>3</v>
      </c>
      <c r="U3" s="66" t="s">
        <v>2</v>
      </c>
    </row>
    <row r="4" spans="1:21" s="1" customFormat="1" ht="21" customHeight="1" thickBot="1">
      <c r="A4" s="58"/>
      <c r="B4" s="65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2"/>
      <c r="T4" s="62"/>
      <c r="U4" s="67"/>
    </row>
    <row r="5" spans="1:21" ht="16">
      <c r="A5" s="45" t="s">
        <v>10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21">
      <c r="A6" s="30" t="s">
        <v>78</v>
      </c>
      <c r="B6" s="7" t="s">
        <v>117</v>
      </c>
      <c r="C6" s="7" t="s">
        <v>94</v>
      </c>
      <c r="D6" s="7" t="s">
        <v>95</v>
      </c>
      <c r="E6" s="8" t="s">
        <v>272</v>
      </c>
      <c r="F6" s="7" t="s">
        <v>264</v>
      </c>
      <c r="G6" s="28" t="s">
        <v>31</v>
      </c>
      <c r="H6" s="28" t="s">
        <v>44</v>
      </c>
      <c r="I6" s="30"/>
      <c r="J6" s="30"/>
      <c r="K6" s="28" t="s">
        <v>16</v>
      </c>
      <c r="L6" s="29" t="s">
        <v>17</v>
      </c>
      <c r="M6" s="28" t="s">
        <v>17</v>
      </c>
      <c r="N6" s="30"/>
      <c r="O6" s="28" t="s">
        <v>25</v>
      </c>
      <c r="P6" s="28" t="s">
        <v>26</v>
      </c>
      <c r="Q6" s="28" t="s">
        <v>68</v>
      </c>
      <c r="R6" s="30"/>
      <c r="S6" s="9" t="str">
        <f>"237,5"</f>
        <v>237,5</v>
      </c>
      <c r="T6" s="9" t="str">
        <f>"283,4088"</f>
        <v>283,4088</v>
      </c>
      <c r="U6" s="7"/>
    </row>
    <row r="8" spans="1:21" ht="16">
      <c r="A8" s="47" t="s">
        <v>59</v>
      </c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21">
      <c r="A9" s="30" t="s">
        <v>78</v>
      </c>
      <c r="B9" s="7" t="s">
        <v>118</v>
      </c>
      <c r="C9" s="7" t="s">
        <v>96</v>
      </c>
      <c r="D9" s="7" t="s">
        <v>97</v>
      </c>
      <c r="E9" s="8" t="s">
        <v>272</v>
      </c>
      <c r="F9" s="7" t="s">
        <v>264</v>
      </c>
      <c r="G9" s="28" t="s">
        <v>24</v>
      </c>
      <c r="H9" s="28" t="s">
        <v>26</v>
      </c>
      <c r="I9" s="28" t="s">
        <v>53</v>
      </c>
      <c r="J9" s="30"/>
      <c r="K9" s="28" t="s">
        <v>13</v>
      </c>
      <c r="L9" s="29" t="s">
        <v>58</v>
      </c>
      <c r="M9" s="29" t="s">
        <v>58</v>
      </c>
      <c r="N9" s="30"/>
      <c r="O9" s="28" t="s">
        <v>63</v>
      </c>
      <c r="P9" s="28" t="s">
        <v>75</v>
      </c>
      <c r="Q9" s="29" t="s">
        <v>39</v>
      </c>
      <c r="R9" s="30"/>
      <c r="S9" s="9" t="str">
        <f>"315,0"</f>
        <v>315,0</v>
      </c>
      <c r="T9" s="9" t="str">
        <f>"304,1325"</f>
        <v>304,1325</v>
      </c>
      <c r="U9" s="7"/>
    </row>
    <row r="11" spans="1:21" ht="16">
      <c r="A11" s="47" t="s">
        <v>59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21">
      <c r="A12" s="30" t="s">
        <v>78</v>
      </c>
      <c r="B12" s="7" t="s">
        <v>119</v>
      </c>
      <c r="C12" s="7" t="s">
        <v>98</v>
      </c>
      <c r="D12" s="7" t="s">
        <v>99</v>
      </c>
      <c r="E12" s="8" t="s">
        <v>272</v>
      </c>
      <c r="F12" s="7" t="s">
        <v>265</v>
      </c>
      <c r="G12" s="28" t="s">
        <v>100</v>
      </c>
      <c r="H12" s="28" t="s">
        <v>101</v>
      </c>
      <c r="I12" s="28" t="s">
        <v>55</v>
      </c>
      <c r="J12" s="30"/>
      <c r="K12" s="28" t="s">
        <v>62</v>
      </c>
      <c r="L12" s="28" t="s">
        <v>54</v>
      </c>
      <c r="M12" s="28" t="s">
        <v>75</v>
      </c>
      <c r="N12" s="30"/>
      <c r="O12" s="28" t="s">
        <v>40</v>
      </c>
      <c r="P12" s="28" t="s">
        <v>55</v>
      </c>
      <c r="Q12" s="28" t="s">
        <v>102</v>
      </c>
      <c r="R12" s="30"/>
      <c r="S12" s="9" t="str">
        <f>"462,5"</f>
        <v>462,5</v>
      </c>
      <c r="T12" s="9" t="str">
        <f>"329,8550"</f>
        <v>329,8550</v>
      </c>
      <c r="U12" s="7"/>
    </row>
    <row r="14" spans="1:21" ht="16">
      <c r="A14" s="47" t="s">
        <v>103</v>
      </c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1:21">
      <c r="A15" s="30" t="s">
        <v>78</v>
      </c>
      <c r="B15" s="7" t="s">
        <v>120</v>
      </c>
      <c r="C15" s="7" t="s">
        <v>104</v>
      </c>
      <c r="D15" s="7" t="s">
        <v>105</v>
      </c>
      <c r="E15" s="8" t="s">
        <v>273</v>
      </c>
      <c r="F15" s="7" t="s">
        <v>266</v>
      </c>
      <c r="G15" s="28" t="s">
        <v>40</v>
      </c>
      <c r="H15" s="28" t="s">
        <v>55</v>
      </c>
      <c r="I15" s="29" t="s">
        <v>106</v>
      </c>
      <c r="J15" s="30"/>
      <c r="K15" s="29" t="s">
        <v>63</v>
      </c>
      <c r="L15" s="28" t="s">
        <v>63</v>
      </c>
      <c r="M15" s="28" t="s">
        <v>107</v>
      </c>
      <c r="N15" s="30"/>
      <c r="O15" s="28" t="s">
        <v>108</v>
      </c>
      <c r="P15" s="28" t="s">
        <v>109</v>
      </c>
      <c r="Q15" s="28" t="s">
        <v>110</v>
      </c>
      <c r="R15" s="30"/>
      <c r="S15" s="9" t="str">
        <f>"497,5"</f>
        <v>497,5</v>
      </c>
      <c r="T15" s="9" t="str">
        <f>"324,5193"</f>
        <v>324,5193</v>
      </c>
      <c r="U15" s="7"/>
    </row>
    <row r="17" spans="1:21" ht="16">
      <c r="A17" s="47" t="s">
        <v>111</v>
      </c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8" spans="1:21">
      <c r="A18" s="30" t="s">
        <v>78</v>
      </c>
      <c r="B18" s="7" t="s">
        <v>121</v>
      </c>
      <c r="C18" s="7" t="s">
        <v>112</v>
      </c>
      <c r="D18" s="7" t="s">
        <v>113</v>
      </c>
      <c r="E18" s="8" t="s">
        <v>272</v>
      </c>
      <c r="F18" s="7" t="s">
        <v>265</v>
      </c>
      <c r="G18" s="29" t="s">
        <v>26</v>
      </c>
      <c r="H18" s="28" t="s">
        <v>63</v>
      </c>
      <c r="I18" s="28" t="s">
        <v>100</v>
      </c>
      <c r="J18" s="30"/>
      <c r="K18" s="28" t="s">
        <v>24</v>
      </c>
      <c r="L18" s="28" t="s">
        <v>62</v>
      </c>
      <c r="M18" s="28" t="s">
        <v>53</v>
      </c>
      <c r="N18" s="30"/>
      <c r="O18" s="28" t="s">
        <v>40</v>
      </c>
      <c r="P18" s="28" t="s">
        <v>55</v>
      </c>
      <c r="Q18" s="28" t="s">
        <v>77</v>
      </c>
      <c r="R18" s="30"/>
      <c r="S18" s="9" t="str">
        <f>"440,0"</f>
        <v>440,0</v>
      </c>
      <c r="T18" s="9" t="str">
        <f>"273,9440"</f>
        <v>273,9440</v>
      </c>
      <c r="U18" s="7"/>
    </row>
    <row r="20" spans="1:21" ht="16">
      <c r="F20" s="20"/>
      <c r="G20" s="5"/>
    </row>
    <row r="21" spans="1:21" ht="16">
      <c r="F21" s="20"/>
      <c r="G21" s="5"/>
    </row>
    <row r="22" spans="1:21" ht="16">
      <c r="F22" s="20"/>
      <c r="G22" s="5"/>
    </row>
    <row r="23" spans="1:21" ht="16">
      <c r="F23" s="20"/>
      <c r="G23" s="5"/>
    </row>
    <row r="24" spans="1:21" ht="16">
      <c r="F24" s="20"/>
      <c r="G24" s="5"/>
    </row>
    <row r="25" spans="1:21" ht="16">
      <c r="F25" s="20"/>
      <c r="G25" s="5"/>
    </row>
    <row r="26" spans="1:21" ht="16">
      <c r="F26" s="20"/>
      <c r="G26" s="5"/>
    </row>
    <row r="27" spans="1:21">
      <c r="G27" s="5"/>
    </row>
    <row r="28" spans="1:21" ht="18">
      <c r="C28" s="21"/>
      <c r="D28" s="21"/>
      <c r="E28" s="5"/>
      <c r="F28" s="19"/>
      <c r="G28" s="5"/>
    </row>
    <row r="29" spans="1:21" ht="16">
      <c r="C29" s="22"/>
      <c r="D29" s="22"/>
      <c r="E29" s="5"/>
      <c r="F29" s="19"/>
      <c r="G29" s="5"/>
    </row>
    <row r="30" spans="1:21" ht="14">
      <c r="C30" s="23"/>
      <c r="D30" s="24"/>
      <c r="E30" s="5"/>
      <c r="F30" s="19"/>
      <c r="G30" s="5"/>
    </row>
    <row r="31" spans="1:21" ht="14">
      <c r="C31" s="1"/>
      <c r="D31" s="1"/>
      <c r="E31" s="1"/>
      <c r="F31" s="40"/>
      <c r="G31" s="1"/>
    </row>
    <row r="32" spans="1:21">
      <c r="E32" s="26"/>
      <c r="F32" s="27"/>
      <c r="G32" s="25"/>
    </row>
    <row r="33" spans="3:7">
      <c r="E33" s="26"/>
      <c r="F33" s="27"/>
      <c r="G33" s="25"/>
    </row>
    <row r="34" spans="3:7">
      <c r="E34" s="5"/>
      <c r="F34" s="19"/>
      <c r="G34" s="5"/>
    </row>
    <row r="35" spans="3:7">
      <c r="E35" s="5"/>
      <c r="F35" s="19"/>
      <c r="G35" s="5"/>
    </row>
    <row r="36" spans="3:7" ht="16">
      <c r="C36" s="22"/>
      <c r="D36" s="22"/>
      <c r="E36" s="5"/>
      <c r="F36" s="19"/>
      <c r="G36" s="5"/>
    </row>
    <row r="37" spans="3:7" ht="14">
      <c r="C37" s="23"/>
      <c r="D37" s="24"/>
      <c r="E37" s="5"/>
      <c r="F37" s="19"/>
      <c r="G37" s="5"/>
    </row>
    <row r="38" spans="3:7" ht="14">
      <c r="C38" s="1"/>
      <c r="D38" s="1"/>
      <c r="E38" s="1"/>
      <c r="F38" s="40"/>
      <c r="G38" s="1"/>
    </row>
    <row r="39" spans="3:7">
      <c r="E39" s="26"/>
      <c r="F39" s="27"/>
      <c r="G39" s="25"/>
    </row>
    <row r="40" spans="3:7">
      <c r="E40" s="5"/>
      <c r="F40" s="19"/>
      <c r="G40" s="5"/>
    </row>
    <row r="41" spans="3:7" ht="14">
      <c r="C41" s="23"/>
      <c r="D41" s="24"/>
      <c r="E41" s="5"/>
      <c r="F41" s="19"/>
      <c r="G41" s="5"/>
    </row>
    <row r="42" spans="3:7" ht="14">
      <c r="C42" s="1"/>
      <c r="D42" s="1"/>
      <c r="E42" s="1"/>
      <c r="F42" s="40"/>
      <c r="G42" s="1"/>
    </row>
    <row r="43" spans="3:7">
      <c r="E43" s="26"/>
      <c r="F43" s="27"/>
      <c r="G43" s="25"/>
    </row>
    <row r="44" spans="3:7">
      <c r="E44" s="26"/>
      <c r="F44" s="27"/>
      <c r="G44" s="25"/>
    </row>
    <row r="45" spans="3:7">
      <c r="E45" s="5"/>
      <c r="F45" s="19"/>
      <c r="G45" s="5"/>
    </row>
  </sheetData>
  <mergeCells count="18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  <mergeCell ref="A5:R5"/>
    <mergeCell ref="A8:R8"/>
    <mergeCell ref="A11:R11"/>
    <mergeCell ref="A14:R14"/>
    <mergeCell ref="A17:R1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AD4BA-1E90-43F8-9600-6BE171979A86}">
  <dimension ref="A1:M45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6.83203125" style="5" bestFit="1" customWidth="1"/>
    <col min="4" max="4" width="21.5" style="5" bestFit="1" customWidth="1"/>
    <col min="5" max="5" width="10.5" style="19" bestFit="1" customWidth="1"/>
    <col min="6" max="6" width="37.6640625" style="5" customWidth="1"/>
    <col min="7" max="9" width="5.5" style="26" customWidth="1"/>
    <col min="10" max="10" width="4.83203125" style="26" customWidth="1"/>
    <col min="11" max="11" width="10.5" style="6" bestFit="1" customWidth="1"/>
    <col min="12" max="12" width="8.5" style="6" bestFit="1" customWidth="1"/>
    <col min="13" max="13" width="18.6640625" style="5" customWidth="1"/>
    <col min="14" max="16384" width="9.1640625" style="3"/>
  </cols>
  <sheetData>
    <row r="1" spans="1:13" s="2" customFormat="1" ht="29" customHeight="1">
      <c r="A1" s="49" t="s">
        <v>252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57" t="s">
        <v>269</v>
      </c>
      <c r="B3" s="64" t="s">
        <v>0</v>
      </c>
      <c r="C3" s="59" t="s">
        <v>270</v>
      </c>
      <c r="D3" s="59" t="s">
        <v>6</v>
      </c>
      <c r="E3" s="61" t="s">
        <v>271</v>
      </c>
      <c r="F3" s="63" t="s">
        <v>5</v>
      </c>
      <c r="G3" s="63" t="s">
        <v>9</v>
      </c>
      <c r="H3" s="63"/>
      <c r="I3" s="63"/>
      <c r="J3" s="63"/>
      <c r="K3" s="61" t="s">
        <v>126</v>
      </c>
      <c r="L3" s="61" t="s">
        <v>3</v>
      </c>
      <c r="M3" s="66" t="s">
        <v>2</v>
      </c>
    </row>
    <row r="4" spans="1:13" s="1" customFormat="1" ht="21" customHeight="1" thickBot="1">
      <c r="A4" s="58"/>
      <c r="B4" s="65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62"/>
      <c r="L4" s="62"/>
      <c r="M4" s="67"/>
    </row>
    <row r="5" spans="1:13" ht="16">
      <c r="A5" s="45" t="s">
        <v>194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30" t="s">
        <v>78</v>
      </c>
      <c r="B6" s="7" t="s">
        <v>210</v>
      </c>
      <c r="C6" s="7" t="s">
        <v>195</v>
      </c>
      <c r="D6" s="7" t="s">
        <v>196</v>
      </c>
      <c r="E6" s="8" t="s">
        <v>274</v>
      </c>
      <c r="F6" s="7" t="s">
        <v>267</v>
      </c>
      <c r="G6" s="28" t="s">
        <v>197</v>
      </c>
      <c r="H6" s="29" t="s">
        <v>198</v>
      </c>
      <c r="I6" s="28" t="s">
        <v>198</v>
      </c>
      <c r="J6" s="30"/>
      <c r="K6" s="9" t="str">
        <f>"25,0"</f>
        <v>25,0</v>
      </c>
      <c r="L6" s="9" t="str">
        <f>"37,3400"</f>
        <v>37,3400</v>
      </c>
      <c r="M6" s="7"/>
    </row>
    <row r="8" spans="1:13" ht="16">
      <c r="A8" s="47" t="s">
        <v>10</v>
      </c>
      <c r="B8" s="47"/>
      <c r="C8" s="48"/>
      <c r="D8" s="48"/>
      <c r="E8" s="48"/>
      <c r="F8" s="48"/>
      <c r="G8" s="48"/>
      <c r="H8" s="48"/>
      <c r="I8" s="48"/>
      <c r="J8" s="48"/>
    </row>
    <row r="9" spans="1:13">
      <c r="A9" s="30" t="s">
        <v>78</v>
      </c>
      <c r="B9" s="7" t="s">
        <v>79</v>
      </c>
      <c r="C9" s="7" t="s">
        <v>11</v>
      </c>
      <c r="D9" s="7" t="s">
        <v>12</v>
      </c>
      <c r="E9" s="8" t="s">
        <v>272</v>
      </c>
      <c r="F9" s="7" t="s">
        <v>264</v>
      </c>
      <c r="G9" s="28" t="s">
        <v>18</v>
      </c>
      <c r="H9" s="28" t="s">
        <v>19</v>
      </c>
      <c r="I9" s="28" t="s">
        <v>20</v>
      </c>
      <c r="J9" s="30"/>
      <c r="K9" s="9" t="str">
        <f>"85,0"</f>
        <v>85,0</v>
      </c>
      <c r="L9" s="9" t="str">
        <f>"103,6490"</f>
        <v>103,6490</v>
      </c>
      <c r="M9" s="7" t="s">
        <v>255</v>
      </c>
    </row>
    <row r="11" spans="1:13" ht="16">
      <c r="A11" s="47" t="s">
        <v>131</v>
      </c>
      <c r="B11" s="47"/>
      <c r="C11" s="48"/>
      <c r="D11" s="48"/>
      <c r="E11" s="48"/>
      <c r="F11" s="48"/>
      <c r="G11" s="48"/>
      <c r="H11" s="48"/>
      <c r="I11" s="48"/>
      <c r="J11" s="48"/>
    </row>
    <row r="12" spans="1:13">
      <c r="A12" s="30" t="s">
        <v>78</v>
      </c>
      <c r="B12" s="7" t="s">
        <v>211</v>
      </c>
      <c r="C12" s="7" t="s">
        <v>199</v>
      </c>
      <c r="D12" s="7" t="s">
        <v>200</v>
      </c>
      <c r="E12" s="8" t="s">
        <v>272</v>
      </c>
      <c r="F12" s="7" t="s">
        <v>267</v>
      </c>
      <c r="G12" s="28" t="s">
        <v>106</v>
      </c>
      <c r="H12" s="28" t="s">
        <v>115</v>
      </c>
      <c r="I12" s="28" t="s">
        <v>201</v>
      </c>
      <c r="J12" s="30"/>
      <c r="K12" s="9" t="str">
        <f>"200,0"</f>
        <v>200,0</v>
      </c>
      <c r="L12" s="9" t="str">
        <f>"135,7000"</f>
        <v>135,7000</v>
      </c>
      <c r="M12" s="7"/>
    </row>
    <row r="14" spans="1:13" ht="16">
      <c r="A14" s="47" t="s">
        <v>111</v>
      </c>
      <c r="B14" s="47"/>
      <c r="C14" s="48"/>
      <c r="D14" s="48"/>
      <c r="E14" s="48"/>
      <c r="F14" s="48"/>
      <c r="G14" s="48"/>
      <c r="H14" s="48"/>
      <c r="I14" s="48"/>
      <c r="J14" s="48"/>
    </row>
    <row r="15" spans="1:13">
      <c r="A15" s="30" t="s">
        <v>78</v>
      </c>
      <c r="B15" s="7" t="s">
        <v>212</v>
      </c>
      <c r="C15" s="7" t="s">
        <v>202</v>
      </c>
      <c r="D15" s="7" t="s">
        <v>203</v>
      </c>
      <c r="E15" s="8" t="s">
        <v>272</v>
      </c>
      <c r="F15" s="7" t="s">
        <v>264</v>
      </c>
      <c r="G15" s="28" t="s">
        <v>204</v>
      </c>
      <c r="H15" s="29" t="s">
        <v>205</v>
      </c>
      <c r="I15" s="29" t="s">
        <v>205</v>
      </c>
      <c r="J15" s="30"/>
      <c r="K15" s="9" t="str">
        <f>"250,0"</f>
        <v>250,0</v>
      </c>
      <c r="L15" s="9" t="str">
        <f>"155,5750"</f>
        <v>155,5750</v>
      </c>
      <c r="M15" s="7"/>
    </row>
    <row r="17" spans="1:13" ht="16">
      <c r="A17" s="47" t="s">
        <v>175</v>
      </c>
      <c r="B17" s="47"/>
      <c r="C17" s="48"/>
      <c r="D17" s="48"/>
      <c r="E17" s="48"/>
      <c r="F17" s="48"/>
      <c r="G17" s="48"/>
      <c r="H17" s="48"/>
      <c r="I17" s="48"/>
      <c r="J17" s="48"/>
    </row>
    <row r="18" spans="1:13">
      <c r="A18" s="30" t="s">
        <v>78</v>
      </c>
      <c r="B18" s="7" t="s">
        <v>213</v>
      </c>
      <c r="C18" s="7" t="s">
        <v>206</v>
      </c>
      <c r="D18" s="7" t="s">
        <v>207</v>
      </c>
      <c r="E18" s="8" t="s">
        <v>272</v>
      </c>
      <c r="F18" s="7" t="s">
        <v>264</v>
      </c>
      <c r="G18" s="28" t="s">
        <v>204</v>
      </c>
      <c r="H18" s="28" t="s">
        <v>208</v>
      </c>
      <c r="I18" s="29" t="s">
        <v>209</v>
      </c>
      <c r="J18" s="30"/>
      <c r="K18" s="9" t="str">
        <f>"270,0"</f>
        <v>270,0</v>
      </c>
      <c r="L18" s="9" t="str">
        <f>"154,7100"</f>
        <v>154,7100</v>
      </c>
      <c r="M18" s="7"/>
    </row>
    <row r="20" spans="1:13" ht="16">
      <c r="F20" s="20"/>
      <c r="G20" s="5"/>
      <c r="K20" s="26"/>
      <c r="M20" s="6"/>
    </row>
    <row r="21" spans="1:13" ht="16">
      <c r="F21" s="20"/>
      <c r="G21" s="5"/>
      <c r="K21" s="26"/>
      <c r="M21" s="6"/>
    </row>
    <row r="22" spans="1:13" ht="16">
      <c r="F22" s="20"/>
      <c r="G22" s="5"/>
      <c r="K22" s="26"/>
      <c r="M22" s="6"/>
    </row>
    <row r="23" spans="1:13" ht="16">
      <c r="F23" s="20"/>
      <c r="G23" s="5"/>
      <c r="K23" s="26"/>
      <c r="M23" s="6"/>
    </row>
    <row r="24" spans="1:13" ht="16">
      <c r="F24" s="20"/>
      <c r="G24" s="5"/>
      <c r="K24" s="26"/>
      <c r="M24" s="6"/>
    </row>
    <row r="25" spans="1:13" ht="16">
      <c r="F25" s="20"/>
      <c r="G25" s="5"/>
      <c r="K25" s="26"/>
      <c r="M25" s="6"/>
    </row>
    <row r="26" spans="1:13" ht="16">
      <c r="F26" s="20"/>
      <c r="G26" s="5"/>
      <c r="K26" s="26"/>
      <c r="M26" s="6"/>
    </row>
    <row r="27" spans="1:13">
      <c r="G27" s="5"/>
      <c r="K27" s="26"/>
      <c r="M27" s="6"/>
    </row>
    <row r="28" spans="1:13" ht="18">
      <c r="C28" s="21"/>
      <c r="D28" s="21"/>
      <c r="E28" s="5"/>
      <c r="F28" s="19"/>
      <c r="G28" s="5"/>
      <c r="K28" s="26"/>
      <c r="M28" s="6"/>
    </row>
    <row r="29" spans="1:13" ht="16">
      <c r="C29" s="22"/>
      <c r="D29" s="22"/>
      <c r="E29" s="5"/>
      <c r="F29" s="19"/>
      <c r="G29" s="5"/>
      <c r="K29" s="26"/>
      <c r="M29" s="6"/>
    </row>
    <row r="30" spans="1:13" ht="14">
      <c r="C30" s="23"/>
      <c r="D30" s="24"/>
      <c r="E30" s="5"/>
      <c r="F30" s="19"/>
      <c r="G30" s="5"/>
      <c r="K30" s="26"/>
      <c r="M30" s="6"/>
    </row>
    <row r="31" spans="1:13" ht="14">
      <c r="C31" s="1"/>
      <c r="D31" s="1"/>
      <c r="E31" s="1"/>
      <c r="F31" s="40"/>
      <c r="G31" s="1"/>
      <c r="K31" s="26"/>
      <c r="M31" s="6"/>
    </row>
    <row r="32" spans="1:13">
      <c r="E32" s="26"/>
      <c r="F32" s="27"/>
      <c r="G32" s="25"/>
      <c r="K32" s="26"/>
      <c r="M32" s="6"/>
    </row>
    <row r="33" spans="3:13">
      <c r="E33" s="5"/>
      <c r="F33" s="19"/>
      <c r="G33" s="5"/>
      <c r="K33" s="26"/>
      <c r="M33" s="6"/>
    </row>
    <row r="34" spans="3:13" ht="14">
      <c r="C34" s="23"/>
      <c r="D34" s="24"/>
      <c r="E34" s="5"/>
      <c r="F34" s="19"/>
      <c r="G34" s="5"/>
      <c r="K34" s="26"/>
      <c r="M34" s="6"/>
    </row>
    <row r="35" spans="3:13" ht="14">
      <c r="C35" s="1"/>
      <c r="D35" s="1"/>
      <c r="E35" s="1"/>
      <c r="F35" s="40"/>
      <c r="G35" s="1"/>
      <c r="K35" s="26"/>
      <c r="M35" s="6"/>
    </row>
    <row r="36" spans="3:13">
      <c r="E36" s="26"/>
      <c r="F36" s="27"/>
      <c r="G36" s="25"/>
      <c r="K36" s="26"/>
      <c r="M36" s="6"/>
    </row>
    <row r="37" spans="3:13">
      <c r="E37" s="5"/>
      <c r="F37" s="19"/>
      <c r="G37" s="5"/>
      <c r="K37" s="26"/>
      <c r="M37" s="6"/>
    </row>
    <row r="38" spans="3:13">
      <c r="E38" s="5"/>
      <c r="F38" s="19"/>
      <c r="G38" s="5"/>
      <c r="K38" s="26"/>
      <c r="M38" s="6"/>
    </row>
    <row r="39" spans="3:13" ht="16">
      <c r="C39" s="22"/>
      <c r="D39" s="22"/>
      <c r="E39" s="5"/>
      <c r="F39" s="19"/>
      <c r="G39" s="5"/>
      <c r="K39" s="26"/>
      <c r="M39" s="6"/>
    </row>
    <row r="40" spans="3:13" ht="14">
      <c r="C40" s="23"/>
      <c r="D40" s="24"/>
      <c r="E40" s="5"/>
      <c r="F40" s="19"/>
      <c r="G40" s="5"/>
      <c r="K40" s="26"/>
      <c r="M40" s="6"/>
    </row>
    <row r="41" spans="3:13" ht="14">
      <c r="C41" s="1"/>
      <c r="D41" s="1"/>
      <c r="E41" s="1"/>
      <c r="F41" s="40"/>
      <c r="G41" s="1"/>
      <c r="K41" s="26"/>
      <c r="M41" s="6"/>
    </row>
    <row r="42" spans="3:13">
      <c r="E42" s="26"/>
      <c r="F42" s="27"/>
      <c r="G42" s="25"/>
      <c r="K42" s="26"/>
      <c r="M42" s="6"/>
    </row>
    <row r="43" spans="3:13">
      <c r="E43" s="26"/>
      <c r="F43" s="27"/>
      <c r="G43" s="25"/>
      <c r="K43" s="26"/>
      <c r="M43" s="6"/>
    </row>
    <row r="44" spans="3:13">
      <c r="E44" s="26"/>
      <c r="F44" s="27"/>
      <c r="G44" s="25"/>
      <c r="K44" s="26"/>
      <c r="M44" s="6"/>
    </row>
    <row r="45" spans="3:13">
      <c r="E45" s="5"/>
      <c r="F45" s="19"/>
      <c r="G45" s="5"/>
      <c r="K45" s="26"/>
      <c r="M45" s="6"/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A17:J17"/>
    <mergeCell ref="B3:B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66C98-4B82-4449-A801-2CC39E3F881A}">
  <dimension ref="A1:M35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21.1640625" style="5" customWidth="1"/>
    <col min="3" max="3" width="28.5" style="5" bestFit="1" customWidth="1"/>
    <col min="4" max="4" width="21.5" style="5" bestFit="1" customWidth="1"/>
    <col min="5" max="5" width="10.5" style="19" bestFit="1" customWidth="1"/>
    <col min="6" max="6" width="31.1640625" style="5" customWidth="1"/>
    <col min="7" max="9" width="4.5" style="26" customWidth="1"/>
    <col min="10" max="10" width="4.83203125" style="26" customWidth="1"/>
    <col min="11" max="11" width="10.5" style="6" bestFit="1" customWidth="1"/>
    <col min="12" max="12" width="7.664062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49" t="s">
        <v>253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57" t="s">
        <v>269</v>
      </c>
      <c r="B3" s="64" t="s">
        <v>0</v>
      </c>
      <c r="C3" s="59" t="s">
        <v>270</v>
      </c>
      <c r="D3" s="59" t="s">
        <v>6</v>
      </c>
      <c r="E3" s="61" t="s">
        <v>271</v>
      </c>
      <c r="F3" s="63" t="s">
        <v>5</v>
      </c>
      <c r="G3" s="63" t="s">
        <v>8</v>
      </c>
      <c r="H3" s="63"/>
      <c r="I3" s="63"/>
      <c r="J3" s="63"/>
      <c r="K3" s="61" t="s">
        <v>126</v>
      </c>
      <c r="L3" s="61" t="s">
        <v>3</v>
      </c>
      <c r="M3" s="66" t="s">
        <v>2</v>
      </c>
    </row>
    <row r="4" spans="1:13" s="1" customFormat="1" ht="21" customHeight="1" thickBot="1">
      <c r="A4" s="58"/>
      <c r="B4" s="65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62"/>
      <c r="L4" s="62"/>
      <c r="M4" s="67"/>
    </row>
    <row r="5" spans="1:13" ht="16">
      <c r="A5" s="45" t="s">
        <v>237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30" t="s">
        <v>78</v>
      </c>
      <c r="B6" s="7" t="s">
        <v>241</v>
      </c>
      <c r="C6" s="7" t="s">
        <v>262</v>
      </c>
      <c r="D6" s="7" t="s">
        <v>238</v>
      </c>
      <c r="E6" s="8" t="s">
        <v>278</v>
      </c>
      <c r="F6" s="7" t="s">
        <v>268</v>
      </c>
      <c r="G6" s="29" t="s">
        <v>17</v>
      </c>
      <c r="H6" s="28" t="s">
        <v>17</v>
      </c>
      <c r="I6" s="28" t="s">
        <v>33</v>
      </c>
      <c r="J6" s="30"/>
      <c r="K6" s="9" t="str">
        <f>"45,0"</f>
        <v>45,0</v>
      </c>
      <c r="L6" s="9" t="str">
        <f>"37,7842"</f>
        <v>37,7842</v>
      </c>
      <c r="M6" s="7"/>
    </row>
    <row r="8" spans="1:13" ht="16">
      <c r="A8" s="47" t="s">
        <v>59</v>
      </c>
      <c r="B8" s="47"/>
      <c r="C8" s="48"/>
      <c r="D8" s="48"/>
      <c r="E8" s="48"/>
      <c r="F8" s="48"/>
      <c r="G8" s="48"/>
      <c r="H8" s="48"/>
      <c r="I8" s="48"/>
      <c r="J8" s="48"/>
    </row>
    <row r="9" spans="1:13">
      <c r="A9" s="30" t="s">
        <v>78</v>
      </c>
      <c r="B9" s="7" t="s">
        <v>242</v>
      </c>
      <c r="C9" s="7" t="s">
        <v>263</v>
      </c>
      <c r="D9" s="7" t="s">
        <v>239</v>
      </c>
      <c r="E9" s="8" t="s">
        <v>273</v>
      </c>
      <c r="F9" s="7" t="s">
        <v>264</v>
      </c>
      <c r="G9" s="28" t="s">
        <v>240</v>
      </c>
      <c r="H9" s="28" t="s">
        <v>27</v>
      </c>
      <c r="I9" s="29" t="s">
        <v>66</v>
      </c>
      <c r="J9" s="30"/>
      <c r="K9" s="9" t="str">
        <f>"50,0"</f>
        <v>50,0</v>
      </c>
      <c r="L9" s="9" t="str">
        <f>"34,5625"</f>
        <v>34,5625</v>
      </c>
      <c r="M9" s="7"/>
    </row>
    <row r="11" spans="1:13" ht="16">
      <c r="A11" s="47" t="s">
        <v>131</v>
      </c>
      <c r="B11" s="47"/>
      <c r="C11" s="48"/>
      <c r="D11" s="48"/>
      <c r="E11" s="48"/>
      <c r="F11" s="48"/>
      <c r="G11" s="48"/>
      <c r="H11" s="48"/>
      <c r="I11" s="48"/>
      <c r="J11" s="48"/>
    </row>
    <row r="12" spans="1:13">
      <c r="A12" s="30" t="s">
        <v>78</v>
      </c>
      <c r="B12" s="7" t="s">
        <v>183</v>
      </c>
      <c r="C12" s="7" t="s">
        <v>160</v>
      </c>
      <c r="D12" s="7" t="s">
        <v>161</v>
      </c>
      <c r="E12" s="8" t="s">
        <v>272</v>
      </c>
      <c r="F12" s="7" t="s">
        <v>265</v>
      </c>
      <c r="G12" s="28" t="s">
        <v>13</v>
      </c>
      <c r="H12" s="28" t="s">
        <v>14</v>
      </c>
      <c r="I12" s="28" t="s">
        <v>18</v>
      </c>
      <c r="J12" s="30"/>
      <c r="K12" s="9" t="str">
        <f>"70,0"</f>
        <v>70,0</v>
      </c>
      <c r="L12" s="9" t="str">
        <f>"45,3740"</f>
        <v>45,3740</v>
      </c>
      <c r="M12" s="7"/>
    </row>
    <row r="14" spans="1:13" ht="16">
      <c r="F14" s="20"/>
      <c r="G14" s="5"/>
      <c r="K14" s="26"/>
      <c r="M14" s="6"/>
    </row>
    <row r="15" spans="1:13" ht="16">
      <c r="F15" s="20"/>
      <c r="G15" s="5"/>
      <c r="K15" s="26"/>
      <c r="M15" s="6"/>
    </row>
    <row r="16" spans="1:13" ht="16">
      <c r="F16" s="20"/>
      <c r="G16" s="5"/>
      <c r="K16" s="26"/>
      <c r="M16" s="6"/>
    </row>
    <row r="17" spans="3:13" ht="16">
      <c r="F17" s="20"/>
      <c r="G17" s="5"/>
      <c r="K17" s="26"/>
      <c r="M17" s="6"/>
    </row>
    <row r="18" spans="3:13" ht="16">
      <c r="F18" s="20"/>
      <c r="G18" s="5"/>
      <c r="K18" s="26"/>
      <c r="M18" s="6"/>
    </row>
    <row r="19" spans="3:13" ht="16">
      <c r="F19" s="20"/>
      <c r="G19" s="5"/>
      <c r="K19" s="26"/>
      <c r="M19" s="6"/>
    </row>
    <row r="20" spans="3:13" ht="16">
      <c r="F20" s="20"/>
      <c r="G20" s="5"/>
      <c r="K20" s="26"/>
      <c r="M20" s="6"/>
    </row>
    <row r="21" spans="3:13">
      <c r="G21" s="5"/>
      <c r="K21" s="26"/>
      <c r="M21" s="6"/>
    </row>
    <row r="22" spans="3:13" ht="18">
      <c r="C22" s="21"/>
      <c r="D22" s="21"/>
      <c r="E22" s="5"/>
      <c r="F22" s="19"/>
      <c r="G22" s="5"/>
      <c r="K22" s="26"/>
      <c r="M22" s="6"/>
    </row>
    <row r="23" spans="3:13" ht="16">
      <c r="C23" s="22"/>
      <c r="D23" s="22"/>
      <c r="E23" s="5"/>
      <c r="F23" s="19"/>
      <c r="G23" s="5"/>
      <c r="K23" s="26"/>
      <c r="M23" s="6"/>
    </row>
    <row r="24" spans="3:13" ht="14">
      <c r="C24" s="23"/>
      <c r="D24" s="24"/>
      <c r="E24" s="5"/>
      <c r="F24" s="19"/>
      <c r="G24" s="5"/>
      <c r="K24" s="26"/>
      <c r="M24" s="6"/>
    </row>
    <row r="25" spans="3:13" ht="14">
      <c r="C25" s="1"/>
      <c r="D25" s="1"/>
      <c r="E25" s="1"/>
      <c r="F25" s="40"/>
      <c r="G25" s="1"/>
      <c r="K25" s="26"/>
      <c r="M25" s="6"/>
    </row>
    <row r="26" spans="3:13">
      <c r="E26" s="26"/>
      <c r="F26" s="27"/>
      <c r="G26" s="25"/>
      <c r="K26" s="26"/>
      <c r="M26" s="6"/>
    </row>
    <row r="27" spans="3:13">
      <c r="E27" s="5"/>
      <c r="F27" s="19"/>
      <c r="G27" s="5"/>
      <c r="K27" s="26"/>
      <c r="M27" s="6"/>
    </row>
    <row r="28" spans="3:13" ht="14">
      <c r="C28" s="23"/>
      <c r="D28" s="24"/>
      <c r="E28" s="5"/>
      <c r="F28" s="19"/>
      <c r="G28" s="5"/>
      <c r="K28" s="26"/>
      <c r="M28" s="6"/>
    </row>
    <row r="29" spans="3:13" ht="14">
      <c r="C29" s="1"/>
      <c r="D29" s="1"/>
      <c r="E29" s="1"/>
      <c r="F29" s="40"/>
      <c r="G29" s="1"/>
      <c r="K29" s="26"/>
      <c r="M29" s="6"/>
    </row>
    <row r="30" spans="3:13">
      <c r="E30" s="26"/>
      <c r="F30" s="27"/>
      <c r="G30" s="25"/>
      <c r="K30" s="26"/>
      <c r="M30" s="6"/>
    </row>
    <row r="31" spans="3:13">
      <c r="E31" s="5"/>
      <c r="F31" s="19"/>
      <c r="G31" s="5"/>
      <c r="K31" s="26"/>
      <c r="M31" s="6"/>
    </row>
    <row r="32" spans="3:13" ht="14">
      <c r="C32" s="23"/>
      <c r="D32" s="24"/>
      <c r="E32" s="5"/>
      <c r="F32" s="19"/>
      <c r="G32" s="5"/>
      <c r="K32" s="26"/>
      <c r="M32" s="6"/>
    </row>
    <row r="33" spans="3:13" ht="14">
      <c r="C33" s="1"/>
      <c r="D33" s="1"/>
      <c r="E33" s="1"/>
      <c r="F33" s="40"/>
      <c r="G33" s="1"/>
      <c r="K33" s="26"/>
      <c r="M33" s="6"/>
    </row>
    <row r="34" spans="3:13">
      <c r="E34" s="26"/>
      <c r="F34" s="27"/>
      <c r="G34" s="25"/>
      <c r="K34" s="26"/>
      <c r="M34" s="6"/>
    </row>
    <row r="35" spans="3:13">
      <c r="E35" s="5"/>
      <c r="F35" s="19"/>
      <c r="G35" s="5"/>
      <c r="K35" s="26"/>
      <c r="M35" s="6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7E251-3F88-4F43-86C1-529C9EF41602}">
  <dimension ref="A1:M39"/>
  <sheetViews>
    <sheetView tabSelected="1"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19.83203125" style="5" customWidth="1"/>
    <col min="3" max="3" width="28.5" style="5" bestFit="1" customWidth="1"/>
    <col min="4" max="4" width="21.5" style="5" bestFit="1" customWidth="1"/>
    <col min="5" max="5" width="10.5" style="19" bestFit="1" customWidth="1"/>
    <col min="6" max="6" width="31.33203125" style="5" customWidth="1"/>
    <col min="7" max="9" width="4.6640625" style="26" bestFit="1" customWidth="1"/>
    <col min="10" max="10" width="4.33203125" style="26" bestFit="1" customWidth="1"/>
    <col min="11" max="11" width="10.5" style="6" bestFit="1" customWidth="1"/>
    <col min="12" max="12" width="7.664062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49" t="s">
        <v>254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57" t="s">
        <v>269</v>
      </c>
      <c r="B3" s="64" t="s">
        <v>0</v>
      </c>
      <c r="C3" s="59" t="s">
        <v>270</v>
      </c>
      <c r="D3" s="59" t="s">
        <v>6</v>
      </c>
      <c r="E3" s="61" t="s">
        <v>271</v>
      </c>
      <c r="F3" s="63" t="s">
        <v>5</v>
      </c>
      <c r="G3" s="63" t="s">
        <v>8</v>
      </c>
      <c r="H3" s="63"/>
      <c r="I3" s="63"/>
      <c r="J3" s="63"/>
      <c r="K3" s="61" t="s">
        <v>126</v>
      </c>
      <c r="L3" s="61" t="s">
        <v>3</v>
      </c>
      <c r="M3" s="66" t="s">
        <v>2</v>
      </c>
    </row>
    <row r="4" spans="1:13" s="1" customFormat="1" ht="21" customHeight="1" thickBot="1">
      <c r="A4" s="58"/>
      <c r="B4" s="65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62"/>
      <c r="L4" s="62"/>
      <c r="M4" s="67"/>
    </row>
    <row r="5" spans="1:13" ht="16">
      <c r="A5" s="45" t="s">
        <v>59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30" t="s">
        <v>78</v>
      </c>
      <c r="B6" s="7" t="s">
        <v>147</v>
      </c>
      <c r="C6" s="7" t="s">
        <v>130</v>
      </c>
      <c r="D6" s="7" t="s">
        <v>65</v>
      </c>
      <c r="E6" s="8" t="s">
        <v>272</v>
      </c>
      <c r="F6" s="7" t="s">
        <v>265</v>
      </c>
      <c r="G6" s="28" t="s">
        <v>58</v>
      </c>
      <c r="H6" s="28" t="s">
        <v>18</v>
      </c>
      <c r="I6" s="28" t="s">
        <v>15</v>
      </c>
      <c r="J6" s="30"/>
      <c r="K6" s="9" t="str">
        <f>"72,5"</f>
        <v>72,5</v>
      </c>
      <c r="L6" s="9" t="str">
        <f>"50,2171"</f>
        <v>50,2171</v>
      </c>
      <c r="M6" s="7"/>
    </row>
    <row r="8" spans="1:13" ht="16">
      <c r="A8" s="47" t="s">
        <v>131</v>
      </c>
      <c r="B8" s="47"/>
      <c r="C8" s="48"/>
      <c r="D8" s="48"/>
      <c r="E8" s="48"/>
      <c r="F8" s="48"/>
      <c r="G8" s="48"/>
      <c r="H8" s="48"/>
      <c r="I8" s="48"/>
      <c r="J8" s="48"/>
    </row>
    <row r="9" spans="1:13">
      <c r="A9" s="33" t="s">
        <v>78</v>
      </c>
      <c r="B9" s="10" t="s">
        <v>211</v>
      </c>
      <c r="C9" s="10" t="s">
        <v>199</v>
      </c>
      <c r="D9" s="10" t="s">
        <v>200</v>
      </c>
      <c r="E9" s="11" t="s">
        <v>272</v>
      </c>
      <c r="F9" s="10" t="s">
        <v>267</v>
      </c>
      <c r="G9" s="32" t="s">
        <v>45</v>
      </c>
      <c r="H9" s="32" t="s">
        <v>28</v>
      </c>
      <c r="I9" s="32" t="s">
        <v>66</v>
      </c>
      <c r="J9" s="33"/>
      <c r="K9" s="12" t="str">
        <f>"57,5"</f>
        <v>57,5</v>
      </c>
      <c r="L9" s="12" t="str">
        <f>"37,5734"</f>
        <v>37,5734</v>
      </c>
      <c r="M9" s="10"/>
    </row>
    <row r="10" spans="1:13">
      <c r="A10" s="35" t="s">
        <v>89</v>
      </c>
      <c r="B10" s="13" t="s">
        <v>236</v>
      </c>
      <c r="C10" s="13" t="s">
        <v>234</v>
      </c>
      <c r="D10" s="13" t="s">
        <v>235</v>
      </c>
      <c r="E10" s="14" t="s">
        <v>272</v>
      </c>
      <c r="F10" s="13" t="s">
        <v>265</v>
      </c>
      <c r="G10" s="34" t="s">
        <v>28</v>
      </c>
      <c r="H10" s="36" t="s">
        <v>67</v>
      </c>
      <c r="I10" s="36" t="s">
        <v>67</v>
      </c>
      <c r="J10" s="35"/>
      <c r="K10" s="15" t="str">
        <f>"55,0"</f>
        <v>55,0</v>
      </c>
      <c r="L10" s="15" t="str">
        <f>"35,5658"</f>
        <v>35,5658</v>
      </c>
      <c r="M10" s="13"/>
    </row>
    <row r="12" spans="1:13" ht="16">
      <c r="A12" s="47" t="s">
        <v>111</v>
      </c>
      <c r="B12" s="47"/>
      <c r="C12" s="48"/>
      <c r="D12" s="48"/>
      <c r="E12" s="48"/>
      <c r="F12" s="48"/>
      <c r="G12" s="48"/>
      <c r="H12" s="48"/>
      <c r="I12" s="48"/>
      <c r="J12" s="48"/>
    </row>
    <row r="13" spans="1:13">
      <c r="A13" s="30" t="s">
        <v>78</v>
      </c>
      <c r="B13" s="7" t="s">
        <v>151</v>
      </c>
      <c r="C13" s="7" t="s">
        <v>140</v>
      </c>
      <c r="D13" s="7" t="s">
        <v>141</v>
      </c>
      <c r="E13" s="8" t="s">
        <v>277</v>
      </c>
      <c r="F13" s="7" t="s">
        <v>265</v>
      </c>
      <c r="G13" s="28" t="s">
        <v>33</v>
      </c>
      <c r="H13" s="28" t="s">
        <v>28</v>
      </c>
      <c r="I13" s="28" t="s">
        <v>58</v>
      </c>
      <c r="J13" s="30"/>
      <c r="K13" s="9" t="str">
        <f>"65,0"</f>
        <v>65,0</v>
      </c>
      <c r="L13" s="9" t="str">
        <f>"44,2447"</f>
        <v>44,2447</v>
      </c>
      <c r="M13" s="7"/>
    </row>
    <row r="15" spans="1:13" ht="16">
      <c r="A15" s="47" t="s">
        <v>72</v>
      </c>
      <c r="B15" s="47"/>
      <c r="C15" s="48"/>
      <c r="D15" s="48"/>
      <c r="E15" s="48"/>
      <c r="F15" s="48"/>
      <c r="G15" s="48"/>
      <c r="H15" s="48"/>
      <c r="I15" s="48"/>
      <c r="J15" s="48"/>
    </row>
    <row r="16" spans="1:13">
      <c r="A16" s="33" t="s">
        <v>78</v>
      </c>
      <c r="B16" s="10" t="s">
        <v>152</v>
      </c>
      <c r="C16" s="10" t="s">
        <v>142</v>
      </c>
      <c r="D16" s="10" t="s">
        <v>143</v>
      </c>
      <c r="E16" s="11" t="s">
        <v>272</v>
      </c>
      <c r="F16" s="10" t="s">
        <v>265</v>
      </c>
      <c r="G16" s="32" t="s">
        <v>27</v>
      </c>
      <c r="H16" s="32" t="s">
        <v>13</v>
      </c>
      <c r="I16" s="31" t="s">
        <v>14</v>
      </c>
      <c r="J16" s="33"/>
      <c r="K16" s="12" t="str">
        <f>"60,0"</f>
        <v>60,0</v>
      </c>
      <c r="L16" s="12" t="str">
        <f>"34,2750"</f>
        <v>34,2750</v>
      </c>
      <c r="M16" s="10" t="s">
        <v>260</v>
      </c>
    </row>
    <row r="17" spans="1:13">
      <c r="A17" s="35" t="s">
        <v>78</v>
      </c>
      <c r="B17" s="13" t="s">
        <v>152</v>
      </c>
      <c r="C17" s="13" t="s">
        <v>145</v>
      </c>
      <c r="D17" s="13" t="s">
        <v>143</v>
      </c>
      <c r="E17" s="14" t="s">
        <v>276</v>
      </c>
      <c r="F17" s="13" t="s">
        <v>265</v>
      </c>
      <c r="G17" s="34" t="s">
        <v>27</v>
      </c>
      <c r="H17" s="34" t="s">
        <v>13</v>
      </c>
      <c r="I17" s="36" t="s">
        <v>14</v>
      </c>
      <c r="J17" s="35"/>
      <c r="K17" s="15" t="str">
        <f>"60,0"</f>
        <v>60,0</v>
      </c>
      <c r="L17" s="15" t="str">
        <f>"35,7488"</f>
        <v>35,7488</v>
      </c>
      <c r="M17" s="13" t="s">
        <v>260</v>
      </c>
    </row>
    <row r="19" spans="1:13" ht="16">
      <c r="F19" s="20"/>
      <c r="G19" s="5"/>
      <c r="K19" s="26"/>
      <c r="M19" s="6"/>
    </row>
    <row r="20" spans="1:13" ht="16">
      <c r="F20" s="20"/>
      <c r="G20" s="5"/>
      <c r="K20" s="26"/>
      <c r="M20" s="6"/>
    </row>
    <row r="21" spans="1:13" ht="16">
      <c r="F21" s="20"/>
      <c r="G21" s="5"/>
      <c r="K21" s="26"/>
      <c r="M21" s="6"/>
    </row>
    <row r="22" spans="1:13" ht="16">
      <c r="F22" s="20"/>
      <c r="G22" s="5"/>
      <c r="K22" s="26"/>
      <c r="M22" s="6"/>
    </row>
    <row r="23" spans="1:13" ht="16">
      <c r="F23" s="20"/>
      <c r="G23" s="5"/>
      <c r="K23" s="26"/>
      <c r="M23" s="6"/>
    </row>
    <row r="24" spans="1:13" ht="16">
      <c r="F24" s="20"/>
      <c r="G24" s="5"/>
      <c r="K24" s="26"/>
      <c r="M24" s="6"/>
    </row>
    <row r="25" spans="1:13" ht="16">
      <c r="F25" s="20"/>
      <c r="G25" s="5"/>
      <c r="K25" s="26"/>
      <c r="M25" s="6"/>
    </row>
    <row r="26" spans="1:13">
      <c r="G26" s="5"/>
      <c r="K26" s="26"/>
      <c r="M26" s="6"/>
    </row>
    <row r="27" spans="1:13" ht="18">
      <c r="C27" s="21"/>
      <c r="D27" s="21"/>
      <c r="E27" s="5"/>
      <c r="F27" s="19"/>
      <c r="G27" s="5"/>
      <c r="K27" s="26"/>
      <c r="M27" s="6"/>
    </row>
    <row r="28" spans="1:13" ht="16">
      <c r="C28" s="22"/>
      <c r="D28" s="22"/>
      <c r="E28" s="5"/>
      <c r="F28" s="19"/>
      <c r="G28" s="5"/>
      <c r="K28" s="26"/>
      <c r="M28" s="6"/>
    </row>
    <row r="29" spans="1:13" ht="14">
      <c r="C29" s="23"/>
      <c r="D29" s="24"/>
      <c r="E29" s="5"/>
      <c r="F29" s="19"/>
      <c r="G29" s="5"/>
      <c r="K29" s="26"/>
      <c r="M29" s="6"/>
    </row>
    <row r="30" spans="1:13" ht="14">
      <c r="C30" s="1"/>
      <c r="D30" s="1"/>
      <c r="E30" s="1"/>
      <c r="F30" s="40"/>
      <c r="G30" s="1"/>
      <c r="K30" s="26"/>
      <c r="M30" s="6"/>
    </row>
    <row r="31" spans="1:13">
      <c r="E31" s="26"/>
      <c r="F31" s="27"/>
      <c r="G31" s="25"/>
      <c r="K31" s="26"/>
      <c r="M31" s="6"/>
    </row>
    <row r="32" spans="1:13">
      <c r="E32" s="26"/>
      <c r="F32" s="27"/>
      <c r="G32" s="25"/>
      <c r="K32" s="26"/>
      <c r="M32" s="6"/>
    </row>
    <row r="33" spans="3:13">
      <c r="E33" s="26"/>
      <c r="F33" s="27"/>
      <c r="G33" s="25"/>
      <c r="K33" s="26"/>
      <c r="M33" s="6"/>
    </row>
    <row r="34" spans="3:13">
      <c r="E34" s="5"/>
      <c r="F34" s="19"/>
      <c r="G34" s="5"/>
      <c r="K34" s="26"/>
      <c r="M34" s="6"/>
    </row>
    <row r="35" spans="3:13" ht="14">
      <c r="C35" s="23"/>
      <c r="D35" s="24"/>
      <c r="E35" s="5"/>
      <c r="F35" s="19"/>
      <c r="G35" s="5"/>
      <c r="K35" s="26"/>
      <c r="M35" s="6"/>
    </row>
    <row r="36" spans="3:13" ht="14">
      <c r="C36" s="1"/>
      <c r="D36" s="1"/>
      <c r="E36" s="1"/>
      <c r="F36" s="40"/>
      <c r="G36" s="1"/>
      <c r="K36" s="26"/>
      <c r="M36" s="6"/>
    </row>
    <row r="37" spans="3:13">
      <c r="E37" s="26"/>
      <c r="F37" s="27"/>
      <c r="G37" s="25"/>
      <c r="K37" s="26"/>
      <c r="M37" s="6"/>
    </row>
    <row r="38" spans="3:13">
      <c r="E38" s="26"/>
      <c r="F38" s="27"/>
      <c r="G38" s="25"/>
      <c r="K38" s="26"/>
      <c r="M38" s="6"/>
    </row>
    <row r="39" spans="3:13">
      <c r="E39" s="5"/>
      <c r="F39" s="19"/>
      <c r="G39" s="5"/>
      <c r="K39" s="26"/>
      <c r="M39" s="6"/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A15:J15"/>
    <mergeCell ref="B3:B4"/>
    <mergeCell ref="K3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62"/>
  <sheetViews>
    <sheetView workbookViewId="0">
      <selection activeCell="E30" sqref="E30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6.5" style="5" bestFit="1" customWidth="1"/>
    <col min="4" max="4" width="21.5" style="5" bestFit="1" customWidth="1"/>
    <col min="5" max="5" width="10.5" style="19" bestFit="1" customWidth="1"/>
    <col min="6" max="6" width="32" style="5" customWidth="1"/>
    <col min="7" max="9" width="5.5" style="26" customWidth="1"/>
    <col min="10" max="10" width="4.83203125" style="26" customWidth="1"/>
    <col min="11" max="11" width="4.5" style="26" customWidth="1"/>
    <col min="12" max="13" width="5.5" style="26" customWidth="1"/>
    <col min="14" max="14" width="4.83203125" style="26" customWidth="1"/>
    <col min="15" max="18" width="5.5" style="26" customWidth="1"/>
    <col min="19" max="19" width="7.83203125" style="27" bestFit="1" customWidth="1"/>
    <col min="20" max="20" width="8.5" style="6" bestFit="1" customWidth="1"/>
    <col min="21" max="21" width="20.83203125" style="5" customWidth="1"/>
    <col min="22" max="16384" width="9.1640625" style="3"/>
  </cols>
  <sheetData>
    <row r="1" spans="1:21" s="2" customFormat="1" ht="29" customHeight="1">
      <c r="A1" s="49" t="s">
        <v>244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</row>
    <row r="2" spans="1:21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6"/>
    </row>
    <row r="3" spans="1:21" s="1" customFormat="1" ht="12.75" customHeight="1">
      <c r="A3" s="57" t="s">
        <v>269</v>
      </c>
      <c r="B3" s="64" t="s">
        <v>0</v>
      </c>
      <c r="C3" s="59" t="s">
        <v>270</v>
      </c>
      <c r="D3" s="59" t="s">
        <v>6</v>
      </c>
      <c r="E3" s="61" t="s">
        <v>271</v>
      </c>
      <c r="F3" s="63" t="s">
        <v>5</v>
      </c>
      <c r="G3" s="63" t="s">
        <v>7</v>
      </c>
      <c r="H3" s="63"/>
      <c r="I3" s="63"/>
      <c r="J3" s="63"/>
      <c r="K3" s="63" t="s">
        <v>8</v>
      </c>
      <c r="L3" s="63"/>
      <c r="M3" s="63"/>
      <c r="N3" s="63"/>
      <c r="O3" s="63" t="s">
        <v>9</v>
      </c>
      <c r="P3" s="63"/>
      <c r="Q3" s="63"/>
      <c r="R3" s="63"/>
      <c r="S3" s="68" t="s">
        <v>1</v>
      </c>
      <c r="T3" s="61" t="s">
        <v>3</v>
      </c>
      <c r="U3" s="66" t="s">
        <v>2</v>
      </c>
    </row>
    <row r="4" spans="1:21" s="1" customFormat="1" ht="21" customHeight="1" thickBot="1">
      <c r="A4" s="58"/>
      <c r="B4" s="65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9"/>
      <c r="T4" s="62"/>
      <c r="U4" s="67"/>
    </row>
    <row r="5" spans="1:21" ht="16">
      <c r="A5" s="45" t="s">
        <v>10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21">
      <c r="A6" s="30" t="s">
        <v>78</v>
      </c>
      <c r="B6" s="7" t="s">
        <v>79</v>
      </c>
      <c r="C6" s="7" t="s">
        <v>11</v>
      </c>
      <c r="D6" s="7" t="s">
        <v>12</v>
      </c>
      <c r="E6" s="8" t="s">
        <v>272</v>
      </c>
      <c r="F6" s="7" t="s">
        <v>264</v>
      </c>
      <c r="G6" s="28" t="s">
        <v>13</v>
      </c>
      <c r="H6" s="28" t="s">
        <v>14</v>
      </c>
      <c r="I6" s="29" t="s">
        <v>15</v>
      </c>
      <c r="J6" s="30"/>
      <c r="K6" s="28" t="s">
        <v>16</v>
      </c>
      <c r="L6" s="29" t="s">
        <v>17</v>
      </c>
      <c r="M6" s="29" t="s">
        <v>17</v>
      </c>
      <c r="N6" s="30"/>
      <c r="O6" s="28" t="s">
        <v>18</v>
      </c>
      <c r="P6" s="28" t="s">
        <v>19</v>
      </c>
      <c r="Q6" s="28" t="s">
        <v>20</v>
      </c>
      <c r="R6" s="30"/>
      <c r="S6" s="41" t="str">
        <f>"187,5"</f>
        <v>187,5</v>
      </c>
      <c r="T6" s="9" t="str">
        <f>"228,6375"</f>
        <v>228,6375</v>
      </c>
      <c r="U6" s="7" t="s">
        <v>255</v>
      </c>
    </row>
    <row r="8" spans="1:21" ht="16">
      <c r="A8" s="47" t="s">
        <v>21</v>
      </c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21">
      <c r="A9" s="33" t="s">
        <v>78</v>
      </c>
      <c r="B9" s="10" t="s">
        <v>80</v>
      </c>
      <c r="C9" s="10" t="s">
        <v>22</v>
      </c>
      <c r="D9" s="10" t="s">
        <v>23</v>
      </c>
      <c r="E9" s="11" t="s">
        <v>273</v>
      </c>
      <c r="F9" s="10" t="s">
        <v>265</v>
      </c>
      <c r="G9" s="31" t="s">
        <v>24</v>
      </c>
      <c r="H9" s="32" t="s">
        <v>25</v>
      </c>
      <c r="I9" s="31" t="s">
        <v>26</v>
      </c>
      <c r="J9" s="33"/>
      <c r="K9" s="32" t="s">
        <v>27</v>
      </c>
      <c r="L9" s="31" t="s">
        <v>28</v>
      </c>
      <c r="M9" s="31" t="s">
        <v>28</v>
      </c>
      <c r="N9" s="33"/>
      <c r="O9" s="32" t="s">
        <v>24</v>
      </c>
      <c r="P9" s="31" t="s">
        <v>26</v>
      </c>
      <c r="Q9" s="31" t="s">
        <v>26</v>
      </c>
      <c r="R9" s="33"/>
      <c r="S9" s="42" t="str">
        <f>"255,0"</f>
        <v>255,0</v>
      </c>
      <c r="T9" s="12" t="str">
        <f>"262,2165"</f>
        <v>262,2165</v>
      </c>
      <c r="U9" s="10"/>
    </row>
    <row r="10" spans="1:21">
      <c r="A10" s="35" t="s">
        <v>78</v>
      </c>
      <c r="B10" s="13" t="s">
        <v>81</v>
      </c>
      <c r="C10" s="13" t="s">
        <v>29</v>
      </c>
      <c r="D10" s="13" t="s">
        <v>30</v>
      </c>
      <c r="E10" s="14" t="s">
        <v>272</v>
      </c>
      <c r="F10" s="13" t="s">
        <v>266</v>
      </c>
      <c r="G10" s="34" t="s">
        <v>31</v>
      </c>
      <c r="H10" s="34" t="s">
        <v>20</v>
      </c>
      <c r="I10" s="34" t="s">
        <v>32</v>
      </c>
      <c r="J10" s="35"/>
      <c r="K10" s="34" t="s">
        <v>16</v>
      </c>
      <c r="L10" s="34" t="s">
        <v>17</v>
      </c>
      <c r="M10" s="34" t="s">
        <v>33</v>
      </c>
      <c r="N10" s="35"/>
      <c r="O10" s="34" t="s">
        <v>20</v>
      </c>
      <c r="P10" s="34" t="s">
        <v>34</v>
      </c>
      <c r="Q10" s="36" t="s">
        <v>25</v>
      </c>
      <c r="R10" s="35"/>
      <c r="S10" s="43" t="str">
        <f>"230,0"</f>
        <v>230,0</v>
      </c>
      <c r="T10" s="15" t="str">
        <f>"235,2440"</f>
        <v>235,2440</v>
      </c>
      <c r="U10" s="13"/>
    </row>
    <row r="12" spans="1:21" ht="16">
      <c r="A12" s="47" t="s">
        <v>35</v>
      </c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21">
      <c r="A13" s="30" t="s">
        <v>78</v>
      </c>
      <c r="B13" s="7" t="s">
        <v>82</v>
      </c>
      <c r="C13" s="7" t="s">
        <v>36</v>
      </c>
      <c r="D13" s="7" t="s">
        <v>37</v>
      </c>
      <c r="E13" s="8" t="s">
        <v>272</v>
      </c>
      <c r="F13" s="7" t="s">
        <v>264</v>
      </c>
      <c r="G13" s="28" t="s">
        <v>26</v>
      </c>
      <c r="H13" s="28" t="s">
        <v>38</v>
      </c>
      <c r="I13" s="28" t="s">
        <v>39</v>
      </c>
      <c r="J13" s="30"/>
      <c r="K13" s="28" t="s">
        <v>18</v>
      </c>
      <c r="L13" s="28" t="s">
        <v>15</v>
      </c>
      <c r="M13" s="29" t="s">
        <v>31</v>
      </c>
      <c r="N13" s="30"/>
      <c r="O13" s="28" t="s">
        <v>38</v>
      </c>
      <c r="P13" s="28" t="s">
        <v>39</v>
      </c>
      <c r="Q13" s="28" t="s">
        <v>40</v>
      </c>
      <c r="R13" s="30"/>
      <c r="S13" s="41" t="str">
        <f>"362,5"</f>
        <v>362,5</v>
      </c>
      <c r="T13" s="9" t="str">
        <f>"296,8150"</f>
        <v>296,8150</v>
      </c>
      <c r="U13" s="7"/>
    </row>
    <row r="15" spans="1:21" ht="16">
      <c r="A15" s="47" t="s">
        <v>41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</row>
    <row r="16" spans="1:21">
      <c r="A16" s="30" t="s">
        <v>78</v>
      </c>
      <c r="B16" s="7" t="s">
        <v>83</v>
      </c>
      <c r="C16" s="7" t="s">
        <v>42</v>
      </c>
      <c r="D16" s="7" t="s">
        <v>43</v>
      </c>
      <c r="E16" s="8" t="s">
        <v>274</v>
      </c>
      <c r="F16" s="7" t="s">
        <v>265</v>
      </c>
      <c r="G16" s="28" t="s">
        <v>18</v>
      </c>
      <c r="H16" s="28" t="s">
        <v>31</v>
      </c>
      <c r="I16" s="28" t="s">
        <v>44</v>
      </c>
      <c r="J16" s="30"/>
      <c r="K16" s="28" t="s">
        <v>16</v>
      </c>
      <c r="L16" s="28" t="s">
        <v>17</v>
      </c>
      <c r="M16" s="29" t="s">
        <v>45</v>
      </c>
      <c r="N16" s="30"/>
      <c r="O16" s="28" t="s">
        <v>44</v>
      </c>
      <c r="P16" s="28" t="s">
        <v>46</v>
      </c>
      <c r="Q16" s="28" t="s">
        <v>34</v>
      </c>
      <c r="R16" s="28" t="s">
        <v>24</v>
      </c>
      <c r="S16" s="41" t="str">
        <f>"215,0"</f>
        <v>215,0</v>
      </c>
      <c r="T16" s="9" t="str">
        <f>"219,9880"</f>
        <v>219,9880</v>
      </c>
      <c r="U16" s="7"/>
    </row>
    <row r="18" spans="1:21" ht="16">
      <c r="A18" s="47" t="s">
        <v>21</v>
      </c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</row>
    <row r="19" spans="1:21">
      <c r="A19" s="33" t="s">
        <v>78</v>
      </c>
      <c r="B19" s="10" t="s">
        <v>84</v>
      </c>
      <c r="C19" s="10" t="s">
        <v>47</v>
      </c>
      <c r="D19" s="10" t="s">
        <v>48</v>
      </c>
      <c r="E19" s="11" t="s">
        <v>274</v>
      </c>
      <c r="F19" s="10" t="s">
        <v>265</v>
      </c>
      <c r="G19" s="32" t="s">
        <v>31</v>
      </c>
      <c r="H19" s="32" t="s">
        <v>20</v>
      </c>
      <c r="I19" s="32" t="s">
        <v>32</v>
      </c>
      <c r="J19" s="33"/>
      <c r="K19" s="32" t="s">
        <v>15</v>
      </c>
      <c r="L19" s="32" t="s">
        <v>19</v>
      </c>
      <c r="M19" s="31" t="s">
        <v>49</v>
      </c>
      <c r="N19" s="33"/>
      <c r="O19" s="32" t="s">
        <v>20</v>
      </c>
      <c r="P19" s="32" t="s">
        <v>50</v>
      </c>
      <c r="Q19" s="32" t="s">
        <v>51</v>
      </c>
      <c r="R19" s="32" t="s">
        <v>24</v>
      </c>
      <c r="S19" s="42" t="str">
        <f>"265,0"</f>
        <v>265,0</v>
      </c>
      <c r="T19" s="12" t="str">
        <f>"212,6625"</f>
        <v>212,6625</v>
      </c>
      <c r="U19" s="10"/>
    </row>
    <row r="20" spans="1:21">
      <c r="A20" s="38" t="s">
        <v>85</v>
      </c>
      <c r="B20" s="16" t="s">
        <v>86</v>
      </c>
      <c r="C20" s="16" t="s">
        <v>52</v>
      </c>
      <c r="D20" s="16" t="s">
        <v>23</v>
      </c>
      <c r="E20" s="17" t="s">
        <v>275</v>
      </c>
      <c r="F20" s="16" t="s">
        <v>265</v>
      </c>
      <c r="G20" s="37" t="s">
        <v>53</v>
      </c>
      <c r="H20" s="37" t="s">
        <v>54</v>
      </c>
      <c r="I20" s="37" t="s">
        <v>54</v>
      </c>
      <c r="J20" s="38"/>
      <c r="K20" s="37"/>
      <c r="L20" s="38"/>
      <c r="M20" s="38"/>
      <c r="N20" s="38"/>
      <c r="O20" s="37"/>
      <c r="P20" s="38"/>
      <c r="Q20" s="38"/>
      <c r="R20" s="38"/>
      <c r="S20" s="44">
        <v>0</v>
      </c>
      <c r="T20" s="18" t="str">
        <f>"0,0000"</f>
        <v>0,0000</v>
      </c>
      <c r="U20" s="16" t="s">
        <v>256</v>
      </c>
    </row>
    <row r="21" spans="1:21">
      <c r="A21" s="35" t="s">
        <v>78</v>
      </c>
      <c r="B21" s="13" t="s">
        <v>87</v>
      </c>
      <c r="C21" s="13" t="s">
        <v>56</v>
      </c>
      <c r="D21" s="13" t="s">
        <v>57</v>
      </c>
      <c r="E21" s="14" t="s">
        <v>273</v>
      </c>
      <c r="F21" s="13" t="s">
        <v>266</v>
      </c>
      <c r="G21" s="34" t="s">
        <v>44</v>
      </c>
      <c r="H21" s="34" t="s">
        <v>32</v>
      </c>
      <c r="I21" s="36" t="s">
        <v>24</v>
      </c>
      <c r="J21" s="35"/>
      <c r="K21" s="36" t="s">
        <v>58</v>
      </c>
      <c r="L21" s="36" t="s">
        <v>58</v>
      </c>
      <c r="M21" s="34" t="s">
        <v>58</v>
      </c>
      <c r="N21" s="35"/>
      <c r="O21" s="34" t="s">
        <v>24</v>
      </c>
      <c r="P21" s="36" t="s">
        <v>26</v>
      </c>
      <c r="Q21" s="36" t="s">
        <v>26</v>
      </c>
      <c r="R21" s="35"/>
      <c r="S21" s="43" t="str">
        <f>"255,0"</f>
        <v>255,0</v>
      </c>
      <c r="T21" s="15" t="str">
        <f>"199,9710"</f>
        <v>199,9710</v>
      </c>
      <c r="U21" s="13" t="s">
        <v>257</v>
      </c>
    </row>
    <row r="23" spans="1:21" ht="16">
      <c r="A23" s="47" t="s">
        <v>59</v>
      </c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</row>
    <row r="24" spans="1:21">
      <c r="A24" s="33" t="s">
        <v>78</v>
      </c>
      <c r="B24" s="10" t="s">
        <v>88</v>
      </c>
      <c r="C24" s="10" t="s">
        <v>60</v>
      </c>
      <c r="D24" s="10" t="s">
        <v>61</v>
      </c>
      <c r="E24" s="11" t="s">
        <v>274</v>
      </c>
      <c r="F24" s="10" t="s">
        <v>266</v>
      </c>
      <c r="G24" s="32" t="s">
        <v>25</v>
      </c>
      <c r="H24" s="32" t="s">
        <v>62</v>
      </c>
      <c r="I24" s="32" t="s">
        <v>54</v>
      </c>
      <c r="J24" s="33"/>
      <c r="K24" s="32" t="s">
        <v>58</v>
      </c>
      <c r="L24" s="32" t="s">
        <v>18</v>
      </c>
      <c r="M24" s="32" t="s">
        <v>31</v>
      </c>
      <c r="N24" s="33"/>
      <c r="O24" s="32" t="s">
        <v>25</v>
      </c>
      <c r="P24" s="32" t="s">
        <v>62</v>
      </c>
      <c r="Q24" s="32" t="s">
        <v>63</v>
      </c>
      <c r="R24" s="33"/>
      <c r="S24" s="42" t="str">
        <f>"322,5"</f>
        <v>322,5</v>
      </c>
      <c r="T24" s="12" t="str">
        <f>"243,8422"</f>
        <v>243,8422</v>
      </c>
      <c r="U24" s="10"/>
    </row>
    <row r="25" spans="1:21">
      <c r="A25" s="38" t="s">
        <v>89</v>
      </c>
      <c r="B25" s="16" t="s">
        <v>90</v>
      </c>
      <c r="C25" s="16" t="s">
        <v>64</v>
      </c>
      <c r="D25" s="16" t="s">
        <v>65</v>
      </c>
      <c r="E25" s="17" t="s">
        <v>274</v>
      </c>
      <c r="F25" s="16" t="s">
        <v>266</v>
      </c>
      <c r="G25" s="39" t="s">
        <v>24</v>
      </c>
      <c r="H25" s="39" t="s">
        <v>26</v>
      </c>
      <c r="I25" s="39" t="s">
        <v>53</v>
      </c>
      <c r="J25" s="38"/>
      <c r="K25" s="39" t="s">
        <v>27</v>
      </c>
      <c r="L25" s="39" t="s">
        <v>66</v>
      </c>
      <c r="M25" s="39" t="s">
        <v>67</v>
      </c>
      <c r="N25" s="38"/>
      <c r="O25" s="39" t="s">
        <v>24</v>
      </c>
      <c r="P25" s="39" t="s">
        <v>26</v>
      </c>
      <c r="Q25" s="39" t="s">
        <v>68</v>
      </c>
      <c r="R25" s="38"/>
      <c r="S25" s="44" t="str">
        <f>"300,0"</f>
        <v>300,0</v>
      </c>
      <c r="T25" s="18" t="str">
        <f>"214,9800"</f>
        <v>214,9800</v>
      </c>
      <c r="U25" s="16"/>
    </row>
    <row r="26" spans="1:21">
      <c r="A26" s="35" t="s">
        <v>91</v>
      </c>
      <c r="B26" s="13" t="s">
        <v>92</v>
      </c>
      <c r="C26" s="13" t="s">
        <v>69</v>
      </c>
      <c r="D26" s="13" t="s">
        <v>70</v>
      </c>
      <c r="E26" s="14" t="s">
        <v>274</v>
      </c>
      <c r="F26" s="13" t="s">
        <v>265</v>
      </c>
      <c r="G26" s="34" t="s">
        <v>32</v>
      </c>
      <c r="H26" s="34" t="s">
        <v>51</v>
      </c>
      <c r="I26" s="34" t="s">
        <v>71</v>
      </c>
      <c r="J26" s="35"/>
      <c r="K26" s="34" t="s">
        <v>18</v>
      </c>
      <c r="L26" s="34" t="s">
        <v>19</v>
      </c>
      <c r="M26" s="36" t="s">
        <v>49</v>
      </c>
      <c r="N26" s="35"/>
      <c r="O26" s="34" t="s">
        <v>24</v>
      </c>
      <c r="P26" s="34" t="s">
        <v>25</v>
      </c>
      <c r="Q26" s="34" t="s">
        <v>26</v>
      </c>
      <c r="R26" s="35"/>
      <c r="S26" s="43" t="str">
        <f>"290,0"</f>
        <v>290,0</v>
      </c>
      <c r="T26" s="15" t="str">
        <f>"222,0240"</f>
        <v>222,0240</v>
      </c>
      <c r="U26" s="13"/>
    </row>
    <row r="28" spans="1:21" ht="16">
      <c r="A28" s="47" t="s">
        <v>72</v>
      </c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</row>
    <row r="29" spans="1:21">
      <c r="A29" s="30" t="s">
        <v>78</v>
      </c>
      <c r="B29" s="7" t="s">
        <v>93</v>
      </c>
      <c r="C29" s="7" t="s">
        <v>73</v>
      </c>
      <c r="D29" s="7" t="s">
        <v>74</v>
      </c>
      <c r="E29" s="8" t="s">
        <v>275</v>
      </c>
      <c r="F29" s="7" t="s">
        <v>266</v>
      </c>
      <c r="G29" s="28" t="s">
        <v>63</v>
      </c>
      <c r="H29" s="29" t="s">
        <v>75</v>
      </c>
      <c r="I29" s="28" t="s">
        <v>75</v>
      </c>
      <c r="J29" s="30"/>
      <c r="K29" s="28" t="s">
        <v>32</v>
      </c>
      <c r="L29" s="28" t="s">
        <v>24</v>
      </c>
      <c r="M29" s="29" t="s">
        <v>25</v>
      </c>
      <c r="N29" s="30"/>
      <c r="O29" s="28" t="s">
        <v>40</v>
      </c>
      <c r="P29" s="28" t="s">
        <v>76</v>
      </c>
      <c r="Q29" s="28" t="s">
        <v>77</v>
      </c>
      <c r="R29" s="30"/>
      <c r="S29" s="41" t="str">
        <f>"410,0"</f>
        <v>410,0</v>
      </c>
      <c r="T29" s="9" t="str">
        <f>"244,2780"</f>
        <v>244,2780</v>
      </c>
      <c r="U29" s="7"/>
    </row>
    <row r="31" spans="1:21" ht="16">
      <c r="F31" s="20"/>
      <c r="G31" s="5"/>
    </row>
    <row r="32" spans="1:21" ht="16">
      <c r="F32" s="20"/>
      <c r="G32" s="5"/>
    </row>
    <row r="33" spans="3:7" ht="16">
      <c r="F33" s="20"/>
      <c r="G33" s="5"/>
    </row>
    <row r="34" spans="3:7" ht="16">
      <c r="F34" s="20"/>
      <c r="G34" s="5"/>
    </row>
    <row r="35" spans="3:7" ht="16">
      <c r="F35" s="20"/>
      <c r="G35" s="5"/>
    </row>
    <row r="36" spans="3:7" ht="16">
      <c r="F36" s="20"/>
      <c r="G36" s="5"/>
    </row>
    <row r="37" spans="3:7" ht="16">
      <c r="F37" s="20"/>
      <c r="G37" s="5"/>
    </row>
    <row r="38" spans="3:7">
      <c r="G38" s="5"/>
    </row>
    <row r="39" spans="3:7" ht="18">
      <c r="C39" s="21"/>
      <c r="D39" s="21"/>
      <c r="E39" s="5"/>
      <c r="F39" s="19"/>
      <c r="G39" s="5"/>
    </row>
    <row r="40" spans="3:7" ht="16">
      <c r="C40" s="22"/>
      <c r="D40" s="22"/>
      <c r="E40" s="5"/>
      <c r="F40" s="19"/>
      <c r="G40" s="5"/>
    </row>
    <row r="41" spans="3:7" ht="14">
      <c r="C41" s="23"/>
      <c r="D41" s="24"/>
      <c r="E41" s="5"/>
      <c r="F41" s="19"/>
      <c r="G41" s="5"/>
    </row>
    <row r="42" spans="3:7" ht="14">
      <c r="C42" s="1"/>
      <c r="D42" s="1"/>
      <c r="E42" s="1"/>
      <c r="F42" s="40"/>
      <c r="G42" s="1"/>
    </row>
    <row r="43" spans="3:7">
      <c r="E43" s="26"/>
      <c r="F43" s="27"/>
      <c r="G43" s="25"/>
    </row>
    <row r="44" spans="3:7">
      <c r="E44" s="5"/>
      <c r="F44" s="19"/>
      <c r="G44" s="5"/>
    </row>
    <row r="45" spans="3:7" ht="14">
      <c r="C45" s="23"/>
      <c r="D45" s="24"/>
      <c r="E45" s="5"/>
      <c r="F45" s="19"/>
      <c r="G45" s="5"/>
    </row>
    <row r="46" spans="3:7" ht="14">
      <c r="C46" s="1"/>
      <c r="D46" s="1"/>
      <c r="E46" s="1"/>
      <c r="F46" s="40"/>
      <c r="G46" s="1"/>
    </row>
    <row r="47" spans="3:7">
      <c r="E47" s="26"/>
      <c r="F47" s="27"/>
      <c r="G47" s="25"/>
    </row>
    <row r="48" spans="3:7">
      <c r="E48" s="26"/>
      <c r="F48" s="27"/>
      <c r="G48" s="25"/>
    </row>
    <row r="49" spans="3:7">
      <c r="E49" s="26"/>
      <c r="F49" s="27"/>
      <c r="G49" s="25"/>
    </row>
    <row r="50" spans="3:7">
      <c r="E50" s="5"/>
      <c r="F50" s="19"/>
      <c r="G50" s="5"/>
    </row>
    <row r="51" spans="3:7">
      <c r="E51" s="5"/>
      <c r="F51" s="19"/>
      <c r="G51" s="5"/>
    </row>
    <row r="52" spans="3:7" ht="16">
      <c r="C52" s="22"/>
      <c r="D52" s="22"/>
      <c r="E52" s="5"/>
      <c r="F52" s="19"/>
      <c r="G52" s="5"/>
    </row>
    <row r="53" spans="3:7" ht="14">
      <c r="C53" s="23"/>
      <c r="D53" s="24"/>
      <c r="E53" s="5"/>
      <c r="F53" s="19"/>
      <c r="G53" s="5"/>
    </row>
    <row r="54" spans="3:7" ht="14">
      <c r="C54" s="1"/>
      <c r="D54" s="1"/>
      <c r="E54" s="1"/>
      <c r="F54" s="40"/>
      <c r="G54" s="1"/>
    </row>
    <row r="55" spans="3:7">
      <c r="E55" s="26"/>
      <c r="F55" s="27"/>
      <c r="G55" s="25"/>
    </row>
    <row r="56" spans="3:7">
      <c r="E56" s="26"/>
      <c r="F56" s="27"/>
      <c r="G56" s="25"/>
    </row>
    <row r="57" spans="3:7">
      <c r="E57" s="26"/>
      <c r="F57" s="27"/>
      <c r="G57" s="25"/>
    </row>
    <row r="58" spans="3:7">
      <c r="E58" s="5"/>
      <c r="F58" s="19"/>
      <c r="G58" s="5"/>
    </row>
    <row r="59" spans="3:7" ht="14">
      <c r="C59" s="23"/>
      <c r="D59" s="24"/>
      <c r="E59" s="5"/>
      <c r="F59" s="19"/>
      <c r="G59" s="5"/>
    </row>
    <row r="60" spans="3:7" ht="14">
      <c r="C60" s="1"/>
      <c r="D60" s="1"/>
      <c r="E60" s="1"/>
      <c r="F60" s="40"/>
      <c r="G60" s="1"/>
    </row>
    <row r="61" spans="3:7">
      <c r="E61" s="26"/>
      <c r="F61" s="27"/>
      <c r="G61" s="25"/>
    </row>
    <row r="62" spans="3:7">
      <c r="E62" s="5"/>
      <c r="F62" s="19"/>
      <c r="G62" s="5"/>
    </row>
  </sheetData>
  <mergeCells count="20"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23:R23"/>
    <mergeCell ref="A28:R28"/>
    <mergeCell ref="B3:B4"/>
    <mergeCell ref="A5:R5"/>
    <mergeCell ref="A8:R8"/>
    <mergeCell ref="A12:R12"/>
    <mergeCell ref="A15:R15"/>
    <mergeCell ref="A18:R18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E40A6-F8DC-4257-AD67-73CA5281FE9E}">
  <dimension ref="A1:Q21"/>
  <sheetViews>
    <sheetView workbookViewId="0">
      <selection activeCell="F14" sqref="F14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6.33203125" style="5" bestFit="1" customWidth="1"/>
    <col min="4" max="4" width="21.5" style="5" bestFit="1" customWidth="1"/>
    <col min="5" max="5" width="10.5" style="19" bestFit="1" customWidth="1"/>
    <col min="6" max="6" width="31.5" style="5" customWidth="1"/>
    <col min="7" max="9" width="5.5" style="26" customWidth="1"/>
    <col min="10" max="10" width="4.83203125" style="26" customWidth="1"/>
    <col min="11" max="13" width="5.5" style="26" customWidth="1"/>
    <col min="14" max="14" width="4.83203125" style="26" customWidth="1"/>
    <col min="15" max="15" width="7.83203125" style="6" bestFit="1" customWidth="1"/>
    <col min="16" max="16" width="8.5" style="6" bestFit="1" customWidth="1"/>
    <col min="17" max="17" width="15.6640625" style="5" bestFit="1" customWidth="1"/>
    <col min="18" max="16384" width="9.1640625" style="3"/>
  </cols>
  <sheetData>
    <row r="1" spans="1:17" s="2" customFormat="1" ht="29" customHeight="1">
      <c r="A1" s="49" t="s">
        <v>245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6"/>
    </row>
    <row r="3" spans="1:17" s="1" customFormat="1" ht="12.75" customHeight="1">
      <c r="A3" s="57" t="s">
        <v>269</v>
      </c>
      <c r="B3" s="64" t="s">
        <v>0</v>
      </c>
      <c r="C3" s="59" t="s">
        <v>270</v>
      </c>
      <c r="D3" s="59" t="s">
        <v>6</v>
      </c>
      <c r="E3" s="61" t="s">
        <v>271</v>
      </c>
      <c r="F3" s="63" t="s">
        <v>5</v>
      </c>
      <c r="G3" s="63" t="s">
        <v>8</v>
      </c>
      <c r="H3" s="63"/>
      <c r="I3" s="63"/>
      <c r="J3" s="63"/>
      <c r="K3" s="63" t="s">
        <v>9</v>
      </c>
      <c r="L3" s="63"/>
      <c r="M3" s="63"/>
      <c r="N3" s="63"/>
      <c r="O3" s="61" t="s">
        <v>1</v>
      </c>
      <c r="P3" s="61" t="s">
        <v>3</v>
      </c>
      <c r="Q3" s="66" t="s">
        <v>2</v>
      </c>
    </row>
    <row r="4" spans="1:17" s="1" customFormat="1" ht="21" customHeight="1" thickBot="1">
      <c r="A4" s="58"/>
      <c r="B4" s="65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2"/>
      <c r="P4" s="62"/>
      <c r="Q4" s="67"/>
    </row>
    <row r="5" spans="1:17" ht="16">
      <c r="A5" s="45" t="s">
        <v>59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7">
      <c r="A6" s="30" t="s">
        <v>78</v>
      </c>
      <c r="B6" s="7" t="s">
        <v>233</v>
      </c>
      <c r="C6" s="7" t="s">
        <v>231</v>
      </c>
      <c r="D6" s="7" t="s">
        <v>232</v>
      </c>
      <c r="E6" s="8" t="s">
        <v>272</v>
      </c>
      <c r="F6" s="7" t="s">
        <v>265</v>
      </c>
      <c r="G6" s="28" t="s">
        <v>53</v>
      </c>
      <c r="H6" s="28" t="s">
        <v>63</v>
      </c>
      <c r="I6" s="28" t="s">
        <v>162</v>
      </c>
      <c r="J6" s="30"/>
      <c r="K6" s="28" t="s">
        <v>144</v>
      </c>
      <c r="L6" s="28" t="s">
        <v>109</v>
      </c>
      <c r="M6" s="29" t="s">
        <v>201</v>
      </c>
      <c r="N6" s="30"/>
      <c r="O6" s="9" t="str">
        <f>"322,5"</f>
        <v>322,5</v>
      </c>
      <c r="P6" s="9" t="str">
        <f>"233,1030"</f>
        <v>233,1030</v>
      </c>
      <c r="Q6" s="7"/>
    </row>
    <row r="8" spans="1:17" ht="16">
      <c r="F8" s="20"/>
      <c r="G8" s="5"/>
    </row>
    <row r="9" spans="1:17" ht="16">
      <c r="F9" s="20"/>
      <c r="G9" s="5"/>
    </row>
    <row r="10" spans="1:17" ht="16">
      <c r="F10" s="20"/>
      <c r="G10" s="5"/>
    </row>
    <row r="11" spans="1:17" ht="16">
      <c r="F11" s="20"/>
      <c r="G11" s="5"/>
    </row>
    <row r="12" spans="1:17" ht="16">
      <c r="F12" s="20"/>
      <c r="G12" s="5"/>
    </row>
    <row r="13" spans="1:17" ht="16">
      <c r="F13" s="20"/>
      <c r="G13" s="5"/>
    </row>
    <row r="14" spans="1:17" ht="16">
      <c r="F14" s="20"/>
      <c r="G14" s="5"/>
    </row>
    <row r="15" spans="1:17">
      <c r="G15" s="5"/>
    </row>
    <row r="16" spans="1:17" ht="18">
      <c r="C16" s="21"/>
      <c r="D16" s="21"/>
      <c r="E16" s="5"/>
      <c r="F16" s="19"/>
      <c r="G16" s="5"/>
    </row>
    <row r="17" spans="3:7" ht="16">
      <c r="C17" s="22"/>
      <c r="D17" s="22"/>
      <c r="E17" s="5"/>
      <c r="F17" s="19"/>
      <c r="G17" s="5"/>
    </row>
    <row r="18" spans="3:7" ht="14">
      <c r="C18" s="23"/>
      <c r="D18" s="24"/>
      <c r="E18" s="5"/>
      <c r="F18" s="19"/>
      <c r="G18" s="5"/>
    </row>
    <row r="19" spans="3:7" ht="14">
      <c r="C19" s="1"/>
      <c r="D19" s="1"/>
      <c r="E19" s="1"/>
      <c r="F19" s="40"/>
      <c r="G19" s="1"/>
    </row>
    <row r="20" spans="3:7">
      <c r="E20" s="26"/>
      <c r="F20" s="27"/>
      <c r="G20" s="25"/>
    </row>
    <row r="21" spans="3:7">
      <c r="E21" s="5"/>
      <c r="F21" s="19"/>
      <c r="G21" s="5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5511B-C944-4FA9-B82E-81479878F640}">
  <dimension ref="A1:Q25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6.5" style="5" bestFit="1" customWidth="1"/>
    <col min="4" max="4" width="21.5" style="5" bestFit="1" customWidth="1"/>
    <col min="5" max="5" width="10.5" style="19" bestFit="1" customWidth="1"/>
    <col min="6" max="6" width="31.33203125" style="5" customWidth="1"/>
    <col min="7" max="9" width="4.5" style="26" customWidth="1"/>
    <col min="10" max="10" width="4.83203125" style="26" customWidth="1"/>
    <col min="11" max="13" width="5.5" style="26" customWidth="1"/>
    <col min="14" max="14" width="4.83203125" style="26" customWidth="1"/>
    <col min="15" max="15" width="7.83203125" style="6" bestFit="1" customWidth="1"/>
    <col min="16" max="16" width="8.5" style="6" bestFit="1" customWidth="1"/>
    <col min="17" max="17" width="15.6640625" style="5" bestFit="1" customWidth="1"/>
    <col min="18" max="16384" width="9.1640625" style="3"/>
  </cols>
  <sheetData>
    <row r="1" spans="1:17" s="2" customFormat="1" ht="29" customHeight="1">
      <c r="A1" s="49" t="s">
        <v>246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6"/>
    </row>
    <row r="3" spans="1:17" s="1" customFormat="1" ht="12.75" customHeight="1">
      <c r="A3" s="57" t="s">
        <v>269</v>
      </c>
      <c r="B3" s="64" t="s">
        <v>0</v>
      </c>
      <c r="C3" s="59" t="s">
        <v>270</v>
      </c>
      <c r="D3" s="59" t="s">
        <v>6</v>
      </c>
      <c r="E3" s="61" t="s">
        <v>271</v>
      </c>
      <c r="F3" s="63" t="s">
        <v>5</v>
      </c>
      <c r="G3" s="63" t="s">
        <v>8</v>
      </c>
      <c r="H3" s="63"/>
      <c r="I3" s="63"/>
      <c r="J3" s="63"/>
      <c r="K3" s="63" t="s">
        <v>9</v>
      </c>
      <c r="L3" s="63"/>
      <c r="M3" s="63"/>
      <c r="N3" s="63"/>
      <c r="O3" s="61" t="s">
        <v>1</v>
      </c>
      <c r="P3" s="61" t="s">
        <v>3</v>
      </c>
      <c r="Q3" s="66" t="s">
        <v>2</v>
      </c>
    </row>
    <row r="4" spans="1:17" s="1" customFormat="1" ht="21" customHeight="1" thickBot="1">
      <c r="A4" s="58"/>
      <c r="B4" s="65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2"/>
      <c r="P4" s="62"/>
      <c r="Q4" s="67"/>
    </row>
    <row r="5" spans="1:17" ht="16">
      <c r="A5" s="45" t="s">
        <v>41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7">
      <c r="A6" s="30" t="s">
        <v>78</v>
      </c>
      <c r="B6" s="7" t="s">
        <v>229</v>
      </c>
      <c r="C6" s="7" t="s">
        <v>223</v>
      </c>
      <c r="D6" s="7" t="s">
        <v>224</v>
      </c>
      <c r="E6" s="8" t="s">
        <v>274</v>
      </c>
      <c r="F6" s="7" t="s">
        <v>266</v>
      </c>
      <c r="G6" s="28" t="s">
        <v>198</v>
      </c>
      <c r="H6" s="28" t="s">
        <v>225</v>
      </c>
      <c r="I6" s="29" t="s">
        <v>226</v>
      </c>
      <c r="J6" s="30"/>
      <c r="K6" s="28" t="s">
        <v>16</v>
      </c>
      <c r="L6" s="28" t="s">
        <v>33</v>
      </c>
      <c r="M6" s="28" t="s">
        <v>27</v>
      </c>
      <c r="N6" s="30"/>
      <c r="O6" s="9" t="str">
        <f>"80,0"</f>
        <v>80,0</v>
      </c>
      <c r="P6" s="9" t="str">
        <f>"106,8320"</f>
        <v>106,8320</v>
      </c>
      <c r="Q6" s="7"/>
    </row>
    <row r="8" spans="1:17" ht="16">
      <c r="A8" s="47" t="s">
        <v>131</v>
      </c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>
      <c r="A9" s="30" t="s">
        <v>78</v>
      </c>
      <c r="B9" s="7" t="s">
        <v>230</v>
      </c>
      <c r="C9" s="7" t="s">
        <v>227</v>
      </c>
      <c r="D9" s="7" t="s">
        <v>228</v>
      </c>
      <c r="E9" s="8" t="s">
        <v>275</v>
      </c>
      <c r="F9" s="7" t="s">
        <v>265</v>
      </c>
      <c r="G9" s="28" t="s">
        <v>58</v>
      </c>
      <c r="H9" s="28" t="s">
        <v>18</v>
      </c>
      <c r="I9" s="28" t="s">
        <v>19</v>
      </c>
      <c r="J9" s="30"/>
      <c r="K9" s="28" t="s">
        <v>26</v>
      </c>
      <c r="L9" s="28" t="s">
        <v>68</v>
      </c>
      <c r="M9" s="29" t="s">
        <v>63</v>
      </c>
      <c r="N9" s="30"/>
      <c r="O9" s="9" t="str">
        <f>"195,0"</f>
        <v>195,0</v>
      </c>
      <c r="P9" s="9" t="str">
        <f>"135,3105"</f>
        <v>135,3105</v>
      </c>
      <c r="Q9" s="7" t="s">
        <v>258</v>
      </c>
    </row>
    <row r="11" spans="1:17" ht="16">
      <c r="F11" s="20"/>
      <c r="G11" s="5"/>
    </row>
    <row r="12" spans="1:17" ht="16">
      <c r="F12" s="20"/>
      <c r="G12" s="5"/>
    </row>
    <row r="13" spans="1:17" ht="16">
      <c r="F13" s="20"/>
      <c r="G13" s="5"/>
    </row>
    <row r="14" spans="1:17" ht="16">
      <c r="F14" s="20"/>
      <c r="G14" s="5"/>
    </row>
    <row r="15" spans="1:17" ht="16">
      <c r="F15" s="20"/>
      <c r="G15" s="5"/>
    </row>
    <row r="16" spans="1:17" ht="16">
      <c r="F16" s="20"/>
      <c r="G16" s="5"/>
    </row>
    <row r="17" spans="3:7" ht="16">
      <c r="F17" s="20"/>
      <c r="G17" s="5"/>
    </row>
    <row r="18" spans="3:7">
      <c r="G18" s="5"/>
    </row>
    <row r="19" spans="3:7" ht="18">
      <c r="C19" s="21"/>
      <c r="D19" s="21"/>
      <c r="E19" s="5"/>
      <c r="F19" s="19"/>
      <c r="G19" s="5"/>
    </row>
    <row r="20" spans="3:7" ht="16">
      <c r="C20" s="22"/>
      <c r="D20" s="22"/>
      <c r="E20" s="5"/>
      <c r="F20" s="19"/>
      <c r="G20" s="5"/>
    </row>
    <row r="21" spans="3:7" ht="14">
      <c r="C21" s="23"/>
      <c r="D21" s="24"/>
      <c r="E21" s="5"/>
      <c r="F21" s="19"/>
      <c r="G21" s="5"/>
    </row>
    <row r="22" spans="3:7" ht="14">
      <c r="C22" s="1"/>
      <c r="D22" s="1"/>
      <c r="E22" s="1"/>
      <c r="F22" s="40"/>
      <c r="G22" s="1"/>
    </row>
    <row r="23" spans="3:7">
      <c r="E23" s="26"/>
      <c r="F23" s="27"/>
      <c r="G23" s="25"/>
    </row>
    <row r="24" spans="3:7">
      <c r="E24" s="26"/>
      <c r="F24" s="27"/>
      <c r="G24" s="25"/>
    </row>
    <row r="25" spans="3:7">
      <c r="E25" s="5"/>
      <c r="F25" s="19"/>
      <c r="G25" s="5"/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09DB0-A1EB-4BA8-BDE3-B598C1E0496F}">
  <dimension ref="A1:M68"/>
  <sheetViews>
    <sheetView topLeftCell="A4" workbookViewId="0">
      <selection activeCell="E36" sqref="E36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7.5" style="5" bestFit="1" customWidth="1"/>
    <col min="4" max="4" width="21.5" style="5" bestFit="1" customWidth="1"/>
    <col min="5" max="5" width="10.5" style="19" bestFit="1" customWidth="1"/>
    <col min="6" max="6" width="31.1640625" style="5" customWidth="1"/>
    <col min="7" max="9" width="5.5" style="26" customWidth="1"/>
    <col min="10" max="10" width="4.83203125" style="26" customWidth="1"/>
    <col min="11" max="11" width="10.5" style="27" bestFit="1" customWidth="1"/>
    <col min="12" max="12" width="8.6640625" style="6" bestFit="1" customWidth="1"/>
    <col min="13" max="13" width="19.83203125" style="5" customWidth="1"/>
    <col min="14" max="16384" width="9.1640625" style="3"/>
  </cols>
  <sheetData>
    <row r="1" spans="1:13" s="2" customFormat="1" ht="29" customHeight="1">
      <c r="A1" s="49" t="s">
        <v>247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57" t="s">
        <v>269</v>
      </c>
      <c r="B3" s="64" t="s">
        <v>0</v>
      </c>
      <c r="C3" s="59" t="s">
        <v>270</v>
      </c>
      <c r="D3" s="59" t="s">
        <v>6</v>
      </c>
      <c r="E3" s="61" t="s">
        <v>271</v>
      </c>
      <c r="F3" s="63" t="s">
        <v>5</v>
      </c>
      <c r="G3" s="63" t="s">
        <v>8</v>
      </c>
      <c r="H3" s="63"/>
      <c r="I3" s="63"/>
      <c r="J3" s="63"/>
      <c r="K3" s="68" t="s">
        <v>126</v>
      </c>
      <c r="L3" s="61" t="s">
        <v>3</v>
      </c>
      <c r="M3" s="66" t="s">
        <v>2</v>
      </c>
    </row>
    <row r="4" spans="1:13" s="1" customFormat="1" ht="21" customHeight="1" thickBot="1">
      <c r="A4" s="58"/>
      <c r="B4" s="65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69"/>
      <c r="L4" s="62"/>
      <c r="M4" s="67"/>
    </row>
    <row r="5" spans="1:13" ht="16">
      <c r="A5" s="45" t="s">
        <v>10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30" t="s">
        <v>78</v>
      </c>
      <c r="B6" s="7" t="s">
        <v>180</v>
      </c>
      <c r="C6" s="7" t="s">
        <v>153</v>
      </c>
      <c r="D6" s="7" t="s">
        <v>154</v>
      </c>
      <c r="E6" s="8" t="s">
        <v>272</v>
      </c>
      <c r="F6" s="7" t="s">
        <v>264</v>
      </c>
      <c r="G6" s="28" t="s">
        <v>33</v>
      </c>
      <c r="H6" s="28" t="s">
        <v>27</v>
      </c>
      <c r="I6" s="28" t="s">
        <v>28</v>
      </c>
      <c r="J6" s="30"/>
      <c r="K6" s="41" t="str">
        <f>"55,0"</f>
        <v>55,0</v>
      </c>
      <c r="L6" s="9" t="str">
        <f>"65,0760"</f>
        <v>65,0760</v>
      </c>
      <c r="M6" s="7" t="s">
        <v>255</v>
      </c>
    </row>
    <row r="8" spans="1:13" ht="16">
      <c r="A8" s="47" t="s">
        <v>21</v>
      </c>
      <c r="B8" s="47"/>
      <c r="C8" s="48"/>
      <c r="D8" s="48"/>
      <c r="E8" s="48"/>
      <c r="F8" s="48"/>
      <c r="G8" s="48"/>
      <c r="H8" s="48"/>
      <c r="I8" s="48"/>
      <c r="J8" s="48"/>
    </row>
    <row r="9" spans="1:13">
      <c r="A9" s="30" t="s">
        <v>78</v>
      </c>
      <c r="B9" s="7" t="s">
        <v>181</v>
      </c>
      <c r="C9" s="7" t="s">
        <v>155</v>
      </c>
      <c r="D9" s="7" t="s">
        <v>156</v>
      </c>
      <c r="E9" s="8" t="s">
        <v>276</v>
      </c>
      <c r="F9" s="7" t="s">
        <v>264</v>
      </c>
      <c r="G9" s="28" t="s">
        <v>13</v>
      </c>
      <c r="H9" s="28" t="s">
        <v>58</v>
      </c>
      <c r="I9" s="28" t="s">
        <v>18</v>
      </c>
      <c r="J9" s="30"/>
      <c r="K9" s="41" t="str">
        <f>"70,0"</f>
        <v>70,0</v>
      </c>
      <c r="L9" s="9" t="str">
        <f>"80,1762"</f>
        <v>80,1762</v>
      </c>
      <c r="M9" s="7"/>
    </row>
    <row r="11" spans="1:13" ht="16">
      <c r="A11" s="47" t="s">
        <v>59</v>
      </c>
      <c r="B11" s="47"/>
      <c r="C11" s="48"/>
      <c r="D11" s="48"/>
      <c r="E11" s="48"/>
      <c r="F11" s="48"/>
      <c r="G11" s="48"/>
      <c r="H11" s="48"/>
      <c r="I11" s="48"/>
      <c r="J11" s="48"/>
    </row>
    <row r="12" spans="1:13">
      <c r="A12" s="33" t="s">
        <v>85</v>
      </c>
      <c r="B12" s="10" t="s">
        <v>182</v>
      </c>
      <c r="C12" s="10" t="s">
        <v>157</v>
      </c>
      <c r="D12" s="10" t="s">
        <v>158</v>
      </c>
      <c r="E12" s="11" t="s">
        <v>272</v>
      </c>
      <c r="F12" s="10" t="s">
        <v>264</v>
      </c>
      <c r="G12" s="31" t="s">
        <v>67</v>
      </c>
      <c r="H12" s="31" t="s">
        <v>67</v>
      </c>
      <c r="I12" s="31" t="s">
        <v>67</v>
      </c>
      <c r="J12" s="33"/>
      <c r="K12" s="42">
        <v>0</v>
      </c>
      <c r="L12" s="12" t="str">
        <f>"0,0000"</f>
        <v>0,0000</v>
      </c>
      <c r="M12" s="10"/>
    </row>
    <row r="13" spans="1:13">
      <c r="A13" s="35" t="s">
        <v>85</v>
      </c>
      <c r="B13" s="13" t="s">
        <v>182</v>
      </c>
      <c r="C13" s="13" t="s">
        <v>159</v>
      </c>
      <c r="D13" s="13" t="s">
        <v>158</v>
      </c>
      <c r="E13" s="14" t="s">
        <v>276</v>
      </c>
      <c r="F13" s="13" t="s">
        <v>264</v>
      </c>
      <c r="G13" s="36" t="s">
        <v>67</v>
      </c>
      <c r="H13" s="36" t="s">
        <v>67</v>
      </c>
      <c r="I13" s="36" t="s">
        <v>67</v>
      </c>
      <c r="J13" s="35"/>
      <c r="K13" s="43">
        <v>0</v>
      </c>
      <c r="L13" s="15" t="str">
        <f>"0,0000"</f>
        <v>0,0000</v>
      </c>
      <c r="M13" s="13"/>
    </row>
    <row r="15" spans="1:13" ht="16">
      <c r="A15" s="47" t="s">
        <v>59</v>
      </c>
      <c r="B15" s="47"/>
      <c r="C15" s="48"/>
      <c r="D15" s="48"/>
      <c r="E15" s="48"/>
      <c r="F15" s="48"/>
      <c r="G15" s="48"/>
      <c r="H15" s="48"/>
      <c r="I15" s="48"/>
      <c r="J15" s="48"/>
    </row>
    <row r="16" spans="1:13">
      <c r="A16" s="30" t="s">
        <v>78</v>
      </c>
      <c r="B16" s="7" t="s">
        <v>119</v>
      </c>
      <c r="C16" s="7" t="s">
        <v>98</v>
      </c>
      <c r="D16" s="7" t="s">
        <v>99</v>
      </c>
      <c r="E16" s="8" t="s">
        <v>272</v>
      </c>
      <c r="F16" s="7" t="s">
        <v>265</v>
      </c>
      <c r="G16" s="28" t="s">
        <v>62</v>
      </c>
      <c r="H16" s="28" t="s">
        <v>54</v>
      </c>
      <c r="I16" s="28" t="s">
        <v>75</v>
      </c>
      <c r="J16" s="30"/>
      <c r="K16" s="41" t="str">
        <f>"135,0"</f>
        <v>135,0</v>
      </c>
      <c r="L16" s="9" t="str">
        <f>"96,2820"</f>
        <v>96,2820</v>
      </c>
      <c r="M16" s="7"/>
    </row>
    <row r="18" spans="1:13" ht="16">
      <c r="A18" s="47" t="s">
        <v>131</v>
      </c>
      <c r="B18" s="47"/>
      <c r="C18" s="48"/>
      <c r="D18" s="48"/>
      <c r="E18" s="48"/>
      <c r="F18" s="48"/>
      <c r="G18" s="48"/>
      <c r="H18" s="48"/>
      <c r="I18" s="48"/>
      <c r="J18" s="48"/>
    </row>
    <row r="19" spans="1:13">
      <c r="A19" s="30" t="s">
        <v>78</v>
      </c>
      <c r="B19" s="7" t="s">
        <v>183</v>
      </c>
      <c r="C19" s="7" t="s">
        <v>160</v>
      </c>
      <c r="D19" s="7" t="s">
        <v>161</v>
      </c>
      <c r="E19" s="8" t="s">
        <v>272</v>
      </c>
      <c r="F19" s="7" t="s">
        <v>265</v>
      </c>
      <c r="G19" s="28" t="s">
        <v>62</v>
      </c>
      <c r="H19" s="28" t="s">
        <v>54</v>
      </c>
      <c r="I19" s="28" t="s">
        <v>162</v>
      </c>
      <c r="J19" s="30"/>
      <c r="K19" s="41" t="str">
        <f>"127,5"</f>
        <v>127,5</v>
      </c>
      <c r="L19" s="9" t="str">
        <f>"85,8585"</f>
        <v>85,8585</v>
      </c>
      <c r="M19" s="7"/>
    </row>
    <row r="21" spans="1:13" ht="16">
      <c r="A21" s="47" t="s">
        <v>103</v>
      </c>
      <c r="B21" s="47"/>
      <c r="C21" s="48"/>
      <c r="D21" s="48"/>
      <c r="E21" s="48"/>
      <c r="F21" s="48"/>
      <c r="G21" s="48"/>
      <c r="H21" s="48"/>
      <c r="I21" s="48"/>
      <c r="J21" s="48"/>
    </row>
    <row r="22" spans="1:13">
      <c r="A22" s="33" t="s">
        <v>78</v>
      </c>
      <c r="B22" s="10" t="s">
        <v>120</v>
      </c>
      <c r="C22" s="10" t="s">
        <v>163</v>
      </c>
      <c r="D22" s="10" t="s">
        <v>105</v>
      </c>
      <c r="E22" s="11" t="s">
        <v>272</v>
      </c>
      <c r="F22" s="10" t="s">
        <v>266</v>
      </c>
      <c r="G22" s="31" t="s">
        <v>63</v>
      </c>
      <c r="H22" s="32" t="s">
        <v>63</v>
      </c>
      <c r="I22" s="32" t="s">
        <v>107</v>
      </c>
      <c r="J22" s="33"/>
      <c r="K22" s="42" t="str">
        <f>"132,5"</f>
        <v>132,5</v>
      </c>
      <c r="L22" s="12" t="str">
        <f>"86,4298"</f>
        <v>86,4298</v>
      </c>
      <c r="M22" s="10"/>
    </row>
    <row r="23" spans="1:13">
      <c r="A23" s="35" t="s">
        <v>78</v>
      </c>
      <c r="B23" s="13" t="s">
        <v>184</v>
      </c>
      <c r="C23" s="13" t="s">
        <v>164</v>
      </c>
      <c r="D23" s="13" t="s">
        <v>165</v>
      </c>
      <c r="E23" s="14" t="s">
        <v>276</v>
      </c>
      <c r="F23" s="13" t="s">
        <v>264</v>
      </c>
      <c r="G23" s="34" t="s">
        <v>75</v>
      </c>
      <c r="H23" s="36" t="s">
        <v>39</v>
      </c>
      <c r="I23" s="34" t="s">
        <v>39</v>
      </c>
      <c r="J23" s="35"/>
      <c r="K23" s="43" t="str">
        <f>"140,0"</f>
        <v>140,0</v>
      </c>
      <c r="L23" s="15" t="str">
        <f>"101,2846"</f>
        <v>101,2846</v>
      </c>
      <c r="M23" s="13"/>
    </row>
    <row r="25" spans="1:13" ht="16">
      <c r="A25" s="47" t="s">
        <v>111</v>
      </c>
      <c r="B25" s="47"/>
      <c r="C25" s="48"/>
      <c r="D25" s="48"/>
      <c r="E25" s="48"/>
      <c r="F25" s="48"/>
      <c r="G25" s="48"/>
      <c r="H25" s="48"/>
      <c r="I25" s="48"/>
      <c r="J25" s="48"/>
    </row>
    <row r="26" spans="1:13">
      <c r="A26" s="33" t="s">
        <v>78</v>
      </c>
      <c r="B26" s="10" t="s">
        <v>185</v>
      </c>
      <c r="C26" s="10" t="s">
        <v>166</v>
      </c>
      <c r="D26" s="10" t="s">
        <v>167</v>
      </c>
      <c r="E26" s="11" t="s">
        <v>272</v>
      </c>
      <c r="F26" s="10" t="s">
        <v>264</v>
      </c>
      <c r="G26" s="32" t="s">
        <v>63</v>
      </c>
      <c r="H26" s="31" t="s">
        <v>38</v>
      </c>
      <c r="I26" s="31" t="s">
        <v>38</v>
      </c>
      <c r="J26" s="33"/>
      <c r="K26" s="42" t="str">
        <f>"125,0"</f>
        <v>125,0</v>
      </c>
      <c r="L26" s="12" t="str">
        <f>"77,4625"</f>
        <v>77,4625</v>
      </c>
      <c r="M26" s="10" t="s">
        <v>259</v>
      </c>
    </row>
    <row r="27" spans="1:13">
      <c r="A27" s="35" t="s">
        <v>78</v>
      </c>
      <c r="B27" s="13" t="s">
        <v>186</v>
      </c>
      <c r="C27" s="13" t="s">
        <v>168</v>
      </c>
      <c r="D27" s="13" t="s">
        <v>169</v>
      </c>
      <c r="E27" s="14" t="s">
        <v>276</v>
      </c>
      <c r="F27" s="13" t="s">
        <v>265</v>
      </c>
      <c r="G27" s="34" t="s">
        <v>106</v>
      </c>
      <c r="H27" s="34" t="s">
        <v>108</v>
      </c>
      <c r="I27" s="36" t="s">
        <v>115</v>
      </c>
      <c r="J27" s="35"/>
      <c r="K27" s="43" t="str">
        <f>"180,0"</f>
        <v>180,0</v>
      </c>
      <c r="L27" s="15" t="str">
        <f>"112,1220"</f>
        <v>112,1220</v>
      </c>
      <c r="M27" s="13"/>
    </row>
    <row r="29" spans="1:13" ht="16">
      <c r="A29" s="47" t="s">
        <v>72</v>
      </c>
      <c r="B29" s="47"/>
      <c r="C29" s="48"/>
      <c r="D29" s="48"/>
      <c r="E29" s="48"/>
      <c r="F29" s="48"/>
      <c r="G29" s="48"/>
      <c r="H29" s="48"/>
      <c r="I29" s="48"/>
      <c r="J29" s="48"/>
    </row>
    <row r="30" spans="1:13">
      <c r="A30" s="33" t="s">
        <v>78</v>
      </c>
      <c r="B30" s="10" t="s">
        <v>187</v>
      </c>
      <c r="C30" s="10" t="s">
        <v>170</v>
      </c>
      <c r="D30" s="10" t="s">
        <v>114</v>
      </c>
      <c r="E30" s="11" t="s">
        <v>272</v>
      </c>
      <c r="F30" s="10" t="s">
        <v>264</v>
      </c>
      <c r="G30" s="32" t="s">
        <v>39</v>
      </c>
      <c r="H30" s="32" t="s">
        <v>100</v>
      </c>
      <c r="I30" s="32" t="s">
        <v>40</v>
      </c>
      <c r="J30" s="33"/>
      <c r="K30" s="42" t="str">
        <f>"150,0"</f>
        <v>150,0</v>
      </c>
      <c r="L30" s="12" t="str">
        <f>"88,3050"</f>
        <v>88,3050</v>
      </c>
      <c r="M30" s="10"/>
    </row>
    <row r="31" spans="1:13">
      <c r="A31" s="38" t="s">
        <v>78</v>
      </c>
      <c r="B31" s="16" t="s">
        <v>188</v>
      </c>
      <c r="C31" s="16" t="s">
        <v>171</v>
      </c>
      <c r="D31" s="16" t="s">
        <v>172</v>
      </c>
      <c r="E31" s="17" t="s">
        <v>276</v>
      </c>
      <c r="F31" s="16" t="s">
        <v>265</v>
      </c>
      <c r="G31" s="37" t="s">
        <v>134</v>
      </c>
      <c r="H31" s="39" t="s">
        <v>55</v>
      </c>
      <c r="I31" s="39" t="s">
        <v>102</v>
      </c>
      <c r="J31" s="38"/>
      <c r="K31" s="44" t="str">
        <f>"167,5"</f>
        <v>167,5</v>
      </c>
      <c r="L31" s="18" t="str">
        <f>"100,2618"</f>
        <v>100,2618</v>
      </c>
      <c r="M31" s="16"/>
    </row>
    <row r="32" spans="1:13">
      <c r="A32" s="35" t="s">
        <v>89</v>
      </c>
      <c r="B32" s="13" t="s">
        <v>189</v>
      </c>
      <c r="C32" s="13" t="s">
        <v>173</v>
      </c>
      <c r="D32" s="13" t="s">
        <v>174</v>
      </c>
      <c r="E32" s="14" t="s">
        <v>276</v>
      </c>
      <c r="F32" s="13" t="s">
        <v>264</v>
      </c>
      <c r="G32" s="34" t="s">
        <v>75</v>
      </c>
      <c r="H32" s="34" t="s">
        <v>39</v>
      </c>
      <c r="I32" s="34" t="s">
        <v>100</v>
      </c>
      <c r="J32" s="35"/>
      <c r="K32" s="43" t="str">
        <f>"145,0"</f>
        <v>145,0</v>
      </c>
      <c r="L32" s="15" t="str">
        <f>"87,4829"</f>
        <v>87,4829</v>
      </c>
      <c r="M32" s="13"/>
    </row>
    <row r="34" spans="1:13" ht="16">
      <c r="A34" s="47" t="s">
        <v>175</v>
      </c>
      <c r="B34" s="47"/>
      <c r="C34" s="48"/>
      <c r="D34" s="48"/>
      <c r="E34" s="48"/>
      <c r="F34" s="48"/>
      <c r="G34" s="48"/>
      <c r="H34" s="48"/>
      <c r="I34" s="48"/>
      <c r="J34" s="48"/>
    </row>
    <row r="35" spans="1:13">
      <c r="A35" s="30" t="s">
        <v>78</v>
      </c>
      <c r="B35" s="7" t="s">
        <v>190</v>
      </c>
      <c r="C35" s="7" t="s">
        <v>176</v>
      </c>
      <c r="D35" s="7" t="s">
        <v>177</v>
      </c>
      <c r="E35" s="8" t="s">
        <v>272</v>
      </c>
      <c r="F35" s="7" t="s">
        <v>264</v>
      </c>
      <c r="G35" s="28" t="s">
        <v>178</v>
      </c>
      <c r="H35" s="29" t="s">
        <v>179</v>
      </c>
      <c r="I35" s="29" t="s">
        <v>179</v>
      </c>
      <c r="J35" s="30"/>
      <c r="K35" s="41" t="str">
        <f>"192,5"</f>
        <v>192,5</v>
      </c>
      <c r="L35" s="9" t="str">
        <f>"110,5527"</f>
        <v>110,5527</v>
      </c>
      <c r="M35" s="7"/>
    </row>
    <row r="37" spans="1:13" ht="16">
      <c r="F37" s="20"/>
      <c r="G37" s="5"/>
      <c r="M37" s="6"/>
    </row>
    <row r="38" spans="1:13" ht="16">
      <c r="F38" s="20"/>
      <c r="G38" s="5"/>
      <c r="M38" s="6"/>
    </row>
    <row r="39" spans="1:13" ht="16">
      <c r="F39" s="20"/>
      <c r="G39" s="5"/>
      <c r="M39" s="6"/>
    </row>
    <row r="40" spans="1:13" ht="16">
      <c r="F40" s="20"/>
      <c r="G40" s="5"/>
      <c r="M40" s="6"/>
    </row>
    <row r="41" spans="1:13" ht="16">
      <c r="F41" s="20"/>
      <c r="G41" s="5"/>
      <c r="M41" s="6"/>
    </row>
    <row r="42" spans="1:13" ht="16">
      <c r="F42" s="20"/>
      <c r="G42" s="5"/>
      <c r="M42" s="6"/>
    </row>
    <row r="43" spans="1:13" ht="16">
      <c r="F43" s="20"/>
      <c r="G43" s="5"/>
      <c r="M43" s="6"/>
    </row>
    <row r="44" spans="1:13">
      <c r="G44" s="5"/>
      <c r="M44" s="6"/>
    </row>
    <row r="45" spans="1:13" ht="18">
      <c r="C45" s="21"/>
      <c r="D45" s="21"/>
      <c r="E45" s="5"/>
      <c r="F45" s="19"/>
      <c r="G45" s="5"/>
      <c r="M45" s="6"/>
    </row>
    <row r="46" spans="1:13" ht="16">
      <c r="C46" s="22"/>
      <c r="D46" s="22"/>
      <c r="E46" s="5"/>
      <c r="F46" s="19"/>
      <c r="G46" s="5"/>
      <c r="M46" s="6"/>
    </row>
    <row r="47" spans="1:13" ht="14">
      <c r="C47" s="23"/>
      <c r="D47" s="24"/>
      <c r="E47" s="5"/>
      <c r="F47" s="19"/>
      <c r="G47" s="5"/>
      <c r="M47" s="6"/>
    </row>
    <row r="48" spans="1:13" ht="14">
      <c r="C48" s="1"/>
      <c r="D48" s="1"/>
      <c r="E48" s="1"/>
      <c r="F48" s="40"/>
      <c r="G48" s="1"/>
      <c r="M48" s="6"/>
    </row>
    <row r="49" spans="3:13">
      <c r="E49" s="26"/>
      <c r="F49" s="27"/>
      <c r="G49" s="25"/>
      <c r="M49" s="6"/>
    </row>
    <row r="50" spans="3:13">
      <c r="E50" s="5"/>
      <c r="F50" s="19"/>
      <c r="G50" s="5"/>
      <c r="M50" s="6"/>
    </row>
    <row r="51" spans="3:13" ht="14">
      <c r="C51" s="23"/>
      <c r="D51" s="24"/>
      <c r="E51" s="5"/>
      <c r="F51" s="19"/>
      <c r="G51" s="5"/>
      <c r="M51" s="6"/>
    </row>
    <row r="52" spans="3:13" ht="14">
      <c r="C52" s="1"/>
      <c r="D52" s="1"/>
      <c r="E52" s="1"/>
      <c r="F52" s="40"/>
      <c r="G52" s="1"/>
      <c r="M52" s="6"/>
    </row>
    <row r="53" spans="3:13">
      <c r="E53" s="26"/>
      <c r="F53" s="27"/>
      <c r="G53" s="25"/>
      <c r="M53" s="6"/>
    </row>
    <row r="54" spans="3:13">
      <c r="E54" s="5"/>
      <c r="F54" s="19"/>
      <c r="G54" s="5"/>
      <c r="M54" s="6"/>
    </row>
    <row r="55" spans="3:13">
      <c r="E55" s="5"/>
      <c r="F55" s="19"/>
      <c r="G55" s="5"/>
      <c r="M55" s="6"/>
    </row>
    <row r="56" spans="3:13" ht="16">
      <c r="C56" s="22"/>
      <c r="D56" s="22"/>
      <c r="E56" s="5"/>
      <c r="F56" s="19"/>
      <c r="G56" s="5"/>
      <c r="M56" s="6"/>
    </row>
    <row r="57" spans="3:13" ht="14">
      <c r="C57" s="23"/>
      <c r="D57" s="24"/>
      <c r="E57" s="5"/>
      <c r="F57" s="19"/>
      <c r="G57" s="5"/>
      <c r="M57" s="6"/>
    </row>
    <row r="58" spans="3:13" ht="14">
      <c r="C58" s="1"/>
      <c r="D58" s="1"/>
      <c r="E58" s="1"/>
      <c r="F58" s="40"/>
      <c r="G58" s="1"/>
      <c r="M58" s="6"/>
    </row>
    <row r="59" spans="3:13">
      <c r="E59" s="26"/>
      <c r="F59" s="27"/>
      <c r="G59" s="25"/>
      <c r="M59" s="6"/>
    </row>
    <row r="60" spans="3:13">
      <c r="E60" s="26"/>
      <c r="F60" s="27"/>
      <c r="G60" s="25"/>
      <c r="M60" s="6"/>
    </row>
    <row r="61" spans="3:13">
      <c r="E61" s="26"/>
      <c r="F61" s="27"/>
      <c r="G61" s="25"/>
      <c r="M61" s="6"/>
    </row>
    <row r="62" spans="3:13">
      <c r="E62" s="5"/>
      <c r="F62" s="19"/>
      <c r="G62" s="5"/>
      <c r="M62" s="6"/>
    </row>
    <row r="63" spans="3:13" ht="14">
      <c r="C63" s="23"/>
      <c r="D63" s="24"/>
      <c r="E63" s="5"/>
      <c r="F63" s="19"/>
      <c r="G63" s="5"/>
      <c r="M63" s="6"/>
    </row>
    <row r="64" spans="3:13" ht="14">
      <c r="C64" s="1"/>
      <c r="D64" s="1"/>
      <c r="E64" s="1"/>
      <c r="F64" s="40"/>
      <c r="G64" s="1"/>
      <c r="M64" s="6"/>
    </row>
    <row r="65" spans="5:13">
      <c r="E65" s="26"/>
      <c r="F65" s="27"/>
      <c r="G65" s="25"/>
      <c r="M65" s="6"/>
    </row>
    <row r="66" spans="5:13">
      <c r="E66" s="26"/>
      <c r="F66" s="27"/>
      <c r="G66" s="25"/>
      <c r="M66" s="6"/>
    </row>
    <row r="67" spans="5:13">
      <c r="E67" s="26"/>
      <c r="F67" s="27"/>
      <c r="G67" s="25"/>
      <c r="M67" s="6"/>
    </row>
    <row r="68" spans="5:13">
      <c r="E68" s="5"/>
      <c r="F68" s="19"/>
      <c r="G68" s="5"/>
      <c r="M68" s="6"/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9:J29"/>
    <mergeCell ref="A34:J34"/>
    <mergeCell ref="B3:B4"/>
    <mergeCell ref="A8:J8"/>
    <mergeCell ref="A11:J11"/>
    <mergeCell ref="A15:J15"/>
    <mergeCell ref="A18:J18"/>
    <mergeCell ref="A21:J21"/>
    <mergeCell ref="A25:J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E8D9C-E8DF-46C3-B816-7CF3ACAE20DC}">
  <dimension ref="A1:M52"/>
  <sheetViews>
    <sheetView workbookViewId="0">
      <selection activeCell="E25" sqref="E25"/>
    </sheetView>
  </sheetViews>
  <sheetFormatPr baseColWidth="10" defaultColWidth="9.1640625" defaultRowHeight="13"/>
  <cols>
    <col min="1" max="1" width="7.5" style="5" bestFit="1" customWidth="1"/>
    <col min="2" max="2" width="21.5" style="5" customWidth="1"/>
    <col min="3" max="3" width="27.5" style="5" bestFit="1" customWidth="1"/>
    <col min="4" max="4" width="21.5" style="5" bestFit="1" customWidth="1"/>
    <col min="5" max="5" width="10.5" style="19" bestFit="1" customWidth="1"/>
    <col min="6" max="6" width="32" style="5" customWidth="1"/>
    <col min="7" max="9" width="5.5" style="26" customWidth="1"/>
    <col min="10" max="10" width="4.83203125" style="26" customWidth="1"/>
    <col min="11" max="11" width="10.5" style="27" bestFit="1" customWidth="1"/>
    <col min="12" max="12" width="8.5" style="6" bestFit="1" customWidth="1"/>
    <col min="13" max="13" width="22.33203125" style="5" customWidth="1"/>
    <col min="14" max="16384" width="9.1640625" style="3"/>
  </cols>
  <sheetData>
    <row r="1" spans="1:13" s="2" customFormat="1" ht="29" customHeight="1">
      <c r="A1" s="49" t="s">
        <v>248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57" t="s">
        <v>269</v>
      </c>
      <c r="B3" s="64" t="s">
        <v>0</v>
      </c>
      <c r="C3" s="59" t="s">
        <v>270</v>
      </c>
      <c r="D3" s="59" t="s">
        <v>6</v>
      </c>
      <c r="E3" s="61" t="s">
        <v>271</v>
      </c>
      <c r="F3" s="63" t="s">
        <v>5</v>
      </c>
      <c r="G3" s="63" t="s">
        <v>8</v>
      </c>
      <c r="H3" s="63"/>
      <c r="I3" s="63"/>
      <c r="J3" s="63"/>
      <c r="K3" s="68" t="s">
        <v>126</v>
      </c>
      <c r="L3" s="61" t="s">
        <v>3</v>
      </c>
      <c r="M3" s="66" t="s">
        <v>2</v>
      </c>
    </row>
    <row r="4" spans="1:13" s="1" customFormat="1" ht="21" customHeight="1" thickBot="1">
      <c r="A4" s="58"/>
      <c r="B4" s="65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69"/>
      <c r="L4" s="62"/>
      <c r="M4" s="67"/>
    </row>
    <row r="5" spans="1:13" ht="16">
      <c r="A5" s="45" t="s">
        <v>21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30" t="s">
        <v>78</v>
      </c>
      <c r="B6" s="7" t="s">
        <v>146</v>
      </c>
      <c r="C6" s="7" t="s">
        <v>128</v>
      </c>
      <c r="D6" s="7" t="s">
        <v>129</v>
      </c>
      <c r="E6" s="8" t="s">
        <v>275</v>
      </c>
      <c r="F6" s="7" t="s">
        <v>265</v>
      </c>
      <c r="G6" s="28" t="s">
        <v>44</v>
      </c>
      <c r="H6" s="28" t="s">
        <v>32</v>
      </c>
      <c r="I6" s="29" t="s">
        <v>34</v>
      </c>
      <c r="J6" s="30"/>
      <c r="K6" s="41" t="str">
        <f>"90,0"</f>
        <v>90,0</v>
      </c>
      <c r="L6" s="9" t="str">
        <f>"72,7020"</f>
        <v>72,7020</v>
      </c>
      <c r="M6" s="7"/>
    </row>
    <row r="8" spans="1:13" ht="16">
      <c r="A8" s="47" t="s">
        <v>59</v>
      </c>
      <c r="B8" s="47"/>
      <c r="C8" s="48"/>
      <c r="D8" s="48"/>
      <c r="E8" s="48"/>
      <c r="F8" s="48"/>
      <c r="G8" s="48"/>
      <c r="H8" s="48"/>
      <c r="I8" s="48"/>
      <c r="J8" s="48"/>
    </row>
    <row r="9" spans="1:13">
      <c r="A9" s="30" t="s">
        <v>78</v>
      </c>
      <c r="B9" s="7" t="s">
        <v>147</v>
      </c>
      <c r="C9" s="7" t="s">
        <v>130</v>
      </c>
      <c r="D9" s="7" t="s">
        <v>65</v>
      </c>
      <c r="E9" s="8" t="s">
        <v>272</v>
      </c>
      <c r="F9" s="7" t="s">
        <v>265</v>
      </c>
      <c r="G9" s="28" t="s">
        <v>106</v>
      </c>
      <c r="H9" s="28" t="s">
        <v>77</v>
      </c>
      <c r="I9" s="28" t="s">
        <v>108</v>
      </c>
      <c r="J9" s="30"/>
      <c r="K9" s="41" t="str">
        <f>"180,0"</f>
        <v>180,0</v>
      </c>
      <c r="L9" s="9" t="str">
        <f>"128,9880"</f>
        <v>128,9880</v>
      </c>
      <c r="M9" s="7"/>
    </row>
    <row r="11" spans="1:13" ht="16">
      <c r="A11" s="47" t="s">
        <v>131</v>
      </c>
      <c r="B11" s="47"/>
      <c r="C11" s="48"/>
      <c r="D11" s="48"/>
      <c r="E11" s="48"/>
      <c r="F11" s="48"/>
      <c r="G11" s="48"/>
      <c r="H11" s="48"/>
      <c r="I11" s="48"/>
      <c r="J11" s="48"/>
    </row>
    <row r="12" spans="1:13">
      <c r="A12" s="30" t="s">
        <v>85</v>
      </c>
      <c r="B12" s="7" t="s">
        <v>148</v>
      </c>
      <c r="C12" s="7" t="s">
        <v>132</v>
      </c>
      <c r="D12" s="7" t="s">
        <v>133</v>
      </c>
      <c r="E12" s="8" t="s">
        <v>272</v>
      </c>
      <c r="F12" s="7" t="s">
        <v>265</v>
      </c>
      <c r="G12" s="29" t="s">
        <v>40</v>
      </c>
      <c r="H12" s="29" t="s">
        <v>134</v>
      </c>
      <c r="I12" s="29" t="s">
        <v>134</v>
      </c>
      <c r="J12" s="30"/>
      <c r="K12" s="41">
        <v>0</v>
      </c>
      <c r="L12" s="9" t="str">
        <f>"0,0000"</f>
        <v>0,0000</v>
      </c>
      <c r="M12" s="7"/>
    </row>
    <row r="14" spans="1:13" ht="16">
      <c r="A14" s="47" t="s">
        <v>103</v>
      </c>
      <c r="B14" s="47"/>
      <c r="C14" s="48"/>
      <c r="D14" s="48"/>
      <c r="E14" s="48"/>
      <c r="F14" s="48"/>
      <c r="G14" s="48"/>
      <c r="H14" s="48"/>
      <c r="I14" s="48"/>
      <c r="J14" s="48"/>
    </row>
    <row r="15" spans="1:13">
      <c r="A15" s="33" t="s">
        <v>78</v>
      </c>
      <c r="B15" s="10" t="s">
        <v>149</v>
      </c>
      <c r="C15" s="10" t="s">
        <v>135</v>
      </c>
      <c r="D15" s="10" t="s">
        <v>136</v>
      </c>
      <c r="E15" s="11" t="s">
        <v>272</v>
      </c>
      <c r="F15" s="10" t="s">
        <v>264</v>
      </c>
      <c r="G15" s="32" t="s">
        <v>75</v>
      </c>
      <c r="H15" s="31" t="s">
        <v>100</v>
      </c>
      <c r="I15" s="31" t="s">
        <v>100</v>
      </c>
      <c r="J15" s="33"/>
      <c r="K15" s="42" t="str">
        <f>"135,0"</f>
        <v>135,0</v>
      </c>
      <c r="L15" s="12" t="str">
        <f>"86,6295"</f>
        <v>86,6295</v>
      </c>
      <c r="M15" s="10"/>
    </row>
    <row r="16" spans="1:13">
      <c r="A16" s="35" t="s">
        <v>78</v>
      </c>
      <c r="B16" s="13" t="s">
        <v>149</v>
      </c>
      <c r="C16" s="13" t="s">
        <v>137</v>
      </c>
      <c r="D16" s="13" t="s">
        <v>136</v>
      </c>
      <c r="E16" s="14" t="s">
        <v>276</v>
      </c>
      <c r="F16" s="13" t="s">
        <v>264</v>
      </c>
      <c r="G16" s="34" t="s">
        <v>75</v>
      </c>
      <c r="H16" s="36" t="s">
        <v>100</v>
      </c>
      <c r="I16" s="36" t="s">
        <v>100</v>
      </c>
      <c r="J16" s="35"/>
      <c r="K16" s="43" t="str">
        <f>"135,0"</f>
        <v>135,0</v>
      </c>
      <c r="L16" s="15" t="str">
        <f>"87,0627"</f>
        <v>87,0627</v>
      </c>
      <c r="M16" s="13"/>
    </row>
    <row r="18" spans="1:13" ht="16">
      <c r="A18" s="47" t="s">
        <v>111</v>
      </c>
      <c r="B18" s="47"/>
      <c r="C18" s="48"/>
      <c r="D18" s="48"/>
      <c r="E18" s="48"/>
      <c r="F18" s="48"/>
      <c r="G18" s="48"/>
      <c r="H18" s="48"/>
      <c r="I18" s="48"/>
      <c r="J18" s="48"/>
    </row>
    <row r="19" spans="1:13">
      <c r="A19" s="33" t="s">
        <v>78</v>
      </c>
      <c r="B19" s="10" t="s">
        <v>150</v>
      </c>
      <c r="C19" s="10" t="s">
        <v>138</v>
      </c>
      <c r="D19" s="10" t="s">
        <v>139</v>
      </c>
      <c r="E19" s="11" t="s">
        <v>274</v>
      </c>
      <c r="F19" s="10" t="s">
        <v>265</v>
      </c>
      <c r="G19" s="32" t="s">
        <v>32</v>
      </c>
      <c r="H19" s="32" t="s">
        <v>24</v>
      </c>
      <c r="I19" s="31" t="s">
        <v>25</v>
      </c>
      <c r="J19" s="33"/>
      <c r="K19" s="42" t="str">
        <f>"100,0"</f>
        <v>100,0</v>
      </c>
      <c r="L19" s="12" t="str">
        <f>"61,3400"</f>
        <v>61,3400</v>
      </c>
      <c r="M19" s="10"/>
    </row>
    <row r="20" spans="1:13">
      <c r="A20" s="35" t="s">
        <v>78</v>
      </c>
      <c r="B20" s="13" t="s">
        <v>151</v>
      </c>
      <c r="C20" s="13" t="s">
        <v>140</v>
      </c>
      <c r="D20" s="13" t="s">
        <v>141</v>
      </c>
      <c r="E20" s="14" t="s">
        <v>277</v>
      </c>
      <c r="F20" s="13" t="s">
        <v>265</v>
      </c>
      <c r="G20" s="34" t="s">
        <v>26</v>
      </c>
      <c r="H20" s="34" t="s">
        <v>53</v>
      </c>
      <c r="I20" s="34" t="s">
        <v>38</v>
      </c>
      <c r="J20" s="35"/>
      <c r="K20" s="43" t="str">
        <f>"130,0"</f>
        <v>130,0</v>
      </c>
      <c r="L20" s="15" t="str">
        <f>"94,2319"</f>
        <v>94,2319</v>
      </c>
      <c r="M20" s="13"/>
    </row>
    <row r="22" spans="1:13" ht="16">
      <c r="A22" s="47" t="s">
        <v>72</v>
      </c>
      <c r="B22" s="47"/>
      <c r="C22" s="48"/>
      <c r="D22" s="48"/>
      <c r="E22" s="48"/>
      <c r="F22" s="48"/>
      <c r="G22" s="48"/>
      <c r="H22" s="48"/>
      <c r="I22" s="48"/>
      <c r="J22" s="48"/>
    </row>
    <row r="23" spans="1:13">
      <c r="A23" s="33" t="s">
        <v>78</v>
      </c>
      <c r="B23" s="10" t="s">
        <v>152</v>
      </c>
      <c r="C23" s="10" t="s">
        <v>142</v>
      </c>
      <c r="D23" s="10" t="s">
        <v>143</v>
      </c>
      <c r="E23" s="11" t="s">
        <v>272</v>
      </c>
      <c r="F23" s="10" t="s">
        <v>265</v>
      </c>
      <c r="G23" s="32" t="s">
        <v>106</v>
      </c>
      <c r="H23" s="32" t="s">
        <v>108</v>
      </c>
      <c r="I23" s="32" t="s">
        <v>144</v>
      </c>
      <c r="J23" s="33"/>
      <c r="K23" s="42" t="str">
        <f>"185,0"</f>
        <v>185,0</v>
      </c>
      <c r="L23" s="12" t="str">
        <f>"110,6670"</f>
        <v>110,6670</v>
      </c>
      <c r="M23" s="10" t="s">
        <v>260</v>
      </c>
    </row>
    <row r="24" spans="1:13">
      <c r="A24" s="35" t="s">
        <v>78</v>
      </c>
      <c r="B24" s="13" t="s">
        <v>152</v>
      </c>
      <c r="C24" s="13" t="s">
        <v>145</v>
      </c>
      <c r="D24" s="13" t="s">
        <v>143</v>
      </c>
      <c r="E24" s="14" t="s">
        <v>276</v>
      </c>
      <c r="F24" s="13" t="s">
        <v>265</v>
      </c>
      <c r="G24" s="34" t="s">
        <v>106</v>
      </c>
      <c r="H24" s="34" t="s">
        <v>108</v>
      </c>
      <c r="I24" s="34" t="s">
        <v>144</v>
      </c>
      <c r="J24" s="35"/>
      <c r="K24" s="43" t="str">
        <f>"185,0"</f>
        <v>185,0</v>
      </c>
      <c r="L24" s="15" t="str">
        <f>"115,5364"</f>
        <v>115,5364</v>
      </c>
      <c r="M24" s="13" t="s">
        <v>260</v>
      </c>
    </row>
    <row r="26" spans="1:13" ht="16">
      <c r="F26" s="20"/>
      <c r="G26" s="5"/>
      <c r="M26" s="6"/>
    </row>
    <row r="27" spans="1:13" ht="16">
      <c r="F27" s="20"/>
      <c r="G27" s="5"/>
      <c r="M27" s="6"/>
    </row>
    <row r="28" spans="1:13" ht="16">
      <c r="F28" s="20"/>
      <c r="G28" s="5"/>
      <c r="M28" s="6"/>
    </row>
    <row r="29" spans="1:13" ht="16">
      <c r="F29" s="20"/>
      <c r="G29" s="5"/>
      <c r="M29" s="6"/>
    </row>
    <row r="30" spans="1:13" ht="16">
      <c r="F30" s="20"/>
      <c r="G30" s="5"/>
      <c r="M30" s="6"/>
    </row>
    <row r="31" spans="1:13" ht="16">
      <c r="F31" s="20"/>
      <c r="G31" s="5"/>
      <c r="M31" s="6"/>
    </row>
    <row r="32" spans="1:13" ht="16">
      <c r="F32" s="20"/>
      <c r="G32" s="5"/>
      <c r="M32" s="6"/>
    </row>
    <row r="33" spans="3:13">
      <c r="G33" s="5"/>
      <c r="M33" s="6"/>
    </row>
    <row r="34" spans="3:13" ht="18">
      <c r="C34" s="21"/>
      <c r="D34" s="21"/>
      <c r="E34" s="5"/>
      <c r="F34" s="19"/>
      <c r="G34" s="5"/>
      <c r="M34" s="6"/>
    </row>
    <row r="35" spans="3:13" ht="16">
      <c r="C35" s="22"/>
      <c r="D35" s="22"/>
      <c r="E35" s="5"/>
      <c r="F35" s="19"/>
      <c r="G35" s="5"/>
      <c r="M35" s="6"/>
    </row>
    <row r="36" spans="3:13" ht="14">
      <c r="C36" s="23"/>
      <c r="D36" s="24"/>
      <c r="E36" s="5"/>
      <c r="F36" s="19"/>
      <c r="G36" s="5"/>
      <c r="M36" s="6"/>
    </row>
    <row r="37" spans="3:13" ht="14">
      <c r="C37" s="1"/>
      <c r="D37" s="1"/>
      <c r="E37" s="1"/>
      <c r="F37" s="40"/>
      <c r="G37" s="1"/>
      <c r="M37" s="6"/>
    </row>
    <row r="38" spans="3:13">
      <c r="E38" s="26"/>
      <c r="F38" s="27"/>
      <c r="G38" s="25"/>
      <c r="M38" s="6"/>
    </row>
    <row r="39" spans="3:13">
      <c r="E39" s="26"/>
      <c r="F39" s="27"/>
      <c r="G39" s="25"/>
      <c r="M39" s="6"/>
    </row>
    <row r="40" spans="3:13">
      <c r="E40" s="5"/>
      <c r="F40" s="19"/>
      <c r="G40" s="5"/>
      <c r="M40" s="6"/>
    </row>
    <row r="41" spans="3:13" ht="14">
      <c r="C41" s="23"/>
      <c r="D41" s="24"/>
      <c r="E41" s="5"/>
      <c r="F41" s="19"/>
      <c r="G41" s="5"/>
      <c r="M41" s="6"/>
    </row>
    <row r="42" spans="3:13" ht="14">
      <c r="C42" s="1"/>
      <c r="D42" s="1"/>
      <c r="E42" s="1"/>
      <c r="F42" s="40"/>
      <c r="G42" s="1"/>
      <c r="M42" s="6"/>
    </row>
    <row r="43" spans="3:13">
      <c r="E43" s="26"/>
      <c r="F43" s="27"/>
      <c r="G43" s="25"/>
      <c r="M43" s="6"/>
    </row>
    <row r="44" spans="3:13">
      <c r="E44" s="26"/>
      <c r="F44" s="27"/>
      <c r="G44" s="25"/>
      <c r="M44" s="6"/>
    </row>
    <row r="45" spans="3:13">
      <c r="E45" s="26"/>
      <c r="F45" s="27"/>
      <c r="G45" s="25"/>
      <c r="M45" s="6"/>
    </row>
    <row r="46" spans="3:13">
      <c r="E46" s="5"/>
      <c r="F46" s="19"/>
      <c r="G46" s="5"/>
      <c r="M46" s="6"/>
    </row>
    <row r="47" spans="3:13" ht="14">
      <c r="C47" s="23"/>
      <c r="D47" s="24"/>
      <c r="E47" s="5"/>
      <c r="F47" s="19"/>
      <c r="G47" s="5"/>
      <c r="M47" s="6"/>
    </row>
    <row r="48" spans="3:13" ht="14">
      <c r="C48" s="1"/>
      <c r="D48" s="1"/>
      <c r="E48" s="1"/>
      <c r="F48" s="40"/>
      <c r="G48" s="1"/>
      <c r="M48" s="6"/>
    </row>
    <row r="49" spans="5:13">
      <c r="E49" s="26"/>
      <c r="F49" s="27"/>
      <c r="G49" s="25"/>
      <c r="M49" s="6"/>
    </row>
    <row r="50" spans="5:13">
      <c r="E50" s="26"/>
      <c r="F50" s="27"/>
      <c r="G50" s="25"/>
      <c r="M50" s="6"/>
    </row>
    <row r="51" spans="5:13">
      <c r="E51" s="26"/>
      <c r="F51" s="27"/>
      <c r="G51" s="25"/>
      <c r="M51" s="6"/>
    </row>
    <row r="52" spans="5:13">
      <c r="E52" s="5"/>
      <c r="F52" s="19"/>
      <c r="G52" s="5"/>
      <c r="M52" s="6"/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2:J22"/>
    <mergeCell ref="A5:J5"/>
    <mergeCell ref="A8:J8"/>
    <mergeCell ref="A11:J11"/>
    <mergeCell ref="A14:J14"/>
    <mergeCell ref="A18:J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93737-3B8E-4E41-8E17-FC6F062D9F50}">
  <dimension ref="A1:M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1640625" style="5" customWidth="1"/>
    <col min="3" max="3" width="26.33203125" style="5" bestFit="1" customWidth="1"/>
    <col min="4" max="4" width="21.5" style="5" bestFit="1" customWidth="1"/>
    <col min="5" max="5" width="10.5" style="19" bestFit="1" customWidth="1"/>
    <col min="6" max="6" width="29.6640625" style="5" bestFit="1" customWidth="1"/>
    <col min="7" max="9" width="5.6640625" style="26" bestFit="1" customWidth="1"/>
    <col min="10" max="10" width="4.33203125" style="26" bestFit="1" customWidth="1"/>
    <col min="11" max="11" width="10.5" style="6" bestFit="1" customWidth="1"/>
    <col min="12" max="12" width="8.664062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49" t="s">
        <v>249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57" t="s">
        <v>269</v>
      </c>
      <c r="B3" s="64" t="s">
        <v>0</v>
      </c>
      <c r="C3" s="59" t="s">
        <v>270</v>
      </c>
      <c r="D3" s="59" t="s">
        <v>6</v>
      </c>
      <c r="E3" s="61" t="s">
        <v>271</v>
      </c>
      <c r="F3" s="63" t="s">
        <v>5</v>
      </c>
      <c r="G3" s="63" t="s">
        <v>8</v>
      </c>
      <c r="H3" s="63"/>
      <c r="I3" s="63"/>
      <c r="J3" s="63"/>
      <c r="K3" s="61" t="s">
        <v>126</v>
      </c>
      <c r="L3" s="61" t="s">
        <v>3</v>
      </c>
      <c r="M3" s="66" t="s">
        <v>2</v>
      </c>
    </row>
    <row r="4" spans="1:13" s="1" customFormat="1" ht="21" customHeight="1" thickBot="1">
      <c r="A4" s="58"/>
      <c r="B4" s="65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62"/>
      <c r="L4" s="62"/>
      <c r="M4" s="67"/>
    </row>
    <row r="5" spans="1:13" ht="16">
      <c r="A5" s="45" t="s">
        <v>103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30" t="s">
        <v>78</v>
      </c>
      <c r="B6" s="7" t="s">
        <v>127</v>
      </c>
      <c r="C6" s="7" t="s">
        <v>122</v>
      </c>
      <c r="D6" s="7" t="s">
        <v>123</v>
      </c>
      <c r="E6" s="8" t="s">
        <v>272</v>
      </c>
      <c r="F6" s="7" t="s">
        <v>265</v>
      </c>
      <c r="G6" s="28" t="s">
        <v>116</v>
      </c>
      <c r="H6" s="28" t="s">
        <v>124</v>
      </c>
      <c r="I6" s="28" t="s">
        <v>125</v>
      </c>
      <c r="J6" s="30"/>
      <c r="K6" s="9" t="str">
        <f>"240,0"</f>
        <v>240,0</v>
      </c>
      <c r="L6" s="9" t="str">
        <f>"146,9400"</f>
        <v>146,9400</v>
      </c>
      <c r="M6" s="7"/>
    </row>
    <row r="8" spans="1:13" ht="16">
      <c r="F8" s="20"/>
      <c r="G8" s="5"/>
      <c r="K8" s="26"/>
      <c r="M8" s="6"/>
    </row>
    <row r="9" spans="1:13" ht="16">
      <c r="F9" s="20"/>
      <c r="G9" s="5"/>
      <c r="K9" s="26"/>
      <c r="M9" s="6"/>
    </row>
    <row r="10" spans="1:13" ht="16">
      <c r="F10" s="20"/>
      <c r="G10" s="5"/>
      <c r="K10" s="26"/>
      <c r="M10" s="6"/>
    </row>
    <row r="11" spans="1:13" ht="16">
      <c r="F11" s="20"/>
      <c r="G11" s="5"/>
      <c r="K11" s="26"/>
      <c r="M11" s="6"/>
    </row>
    <row r="12" spans="1:13" ht="16">
      <c r="F12" s="20"/>
      <c r="G12" s="5"/>
      <c r="K12" s="26"/>
      <c r="M12" s="6"/>
    </row>
    <row r="13" spans="1:13" ht="16">
      <c r="F13" s="20"/>
      <c r="G13" s="5"/>
      <c r="K13" s="26"/>
      <c r="M13" s="6"/>
    </row>
    <row r="14" spans="1:13" ht="16">
      <c r="F14" s="20"/>
      <c r="G14" s="5"/>
      <c r="K14" s="26"/>
      <c r="M14" s="6"/>
    </row>
    <row r="15" spans="1:13">
      <c r="G15" s="5"/>
      <c r="K15" s="26"/>
      <c r="M15" s="6"/>
    </row>
    <row r="16" spans="1:13" ht="18">
      <c r="C16" s="21"/>
      <c r="D16" s="21"/>
      <c r="E16" s="5"/>
      <c r="F16" s="19"/>
      <c r="G16" s="5"/>
      <c r="K16" s="26"/>
      <c r="M16" s="6"/>
    </row>
    <row r="17" spans="3:13" ht="16">
      <c r="C17" s="22"/>
      <c r="D17" s="22"/>
      <c r="E17" s="5"/>
      <c r="F17" s="19"/>
      <c r="G17" s="5"/>
      <c r="K17" s="26"/>
      <c r="M17" s="6"/>
    </row>
    <row r="18" spans="3:13" ht="14">
      <c r="C18" s="23"/>
      <c r="D18" s="24"/>
      <c r="E18" s="5"/>
      <c r="F18" s="19"/>
      <c r="G18" s="5"/>
      <c r="K18" s="26"/>
      <c r="M18" s="6"/>
    </row>
    <row r="19" spans="3:13" ht="14">
      <c r="C19" s="1"/>
      <c r="D19" s="1"/>
      <c r="E19" s="1"/>
      <c r="F19" s="40"/>
      <c r="G19" s="1"/>
      <c r="K19" s="26"/>
      <c r="M19" s="6"/>
    </row>
    <row r="20" spans="3:13">
      <c r="E20" s="26"/>
      <c r="F20" s="27"/>
      <c r="G20" s="25"/>
      <c r="K20" s="26"/>
      <c r="M20" s="6"/>
    </row>
    <row r="21" spans="3:13">
      <c r="E21" s="5"/>
      <c r="F21" s="19"/>
      <c r="G21" s="5"/>
      <c r="K21" s="26"/>
      <c r="M21" s="6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A3725-7AD4-417C-B766-35E83B0B6C52}">
  <dimension ref="A1:M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83203125" style="5" customWidth="1"/>
    <col min="3" max="3" width="27.5" style="5" bestFit="1" customWidth="1"/>
    <col min="4" max="4" width="21.5" style="5" bestFit="1" customWidth="1"/>
    <col min="5" max="5" width="10.5" style="19" bestFit="1" customWidth="1"/>
    <col min="6" max="6" width="29.6640625" style="5" bestFit="1" customWidth="1"/>
    <col min="7" max="9" width="5.5" style="26" customWidth="1"/>
    <col min="10" max="10" width="4.83203125" style="26" customWidth="1"/>
    <col min="11" max="11" width="10.5" style="6" bestFit="1" customWidth="1"/>
    <col min="12" max="12" width="7.664062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49" t="s">
        <v>250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57" t="s">
        <v>269</v>
      </c>
      <c r="B3" s="64" t="s">
        <v>0</v>
      </c>
      <c r="C3" s="59" t="s">
        <v>270</v>
      </c>
      <c r="D3" s="59" t="s">
        <v>6</v>
      </c>
      <c r="E3" s="61" t="s">
        <v>271</v>
      </c>
      <c r="F3" s="63" t="s">
        <v>5</v>
      </c>
      <c r="G3" s="63" t="s">
        <v>8</v>
      </c>
      <c r="H3" s="63"/>
      <c r="I3" s="63"/>
      <c r="J3" s="63"/>
      <c r="K3" s="61" t="s">
        <v>126</v>
      </c>
      <c r="L3" s="61" t="s">
        <v>3</v>
      </c>
      <c r="M3" s="66" t="s">
        <v>2</v>
      </c>
    </row>
    <row r="4" spans="1:13" s="1" customFormat="1" ht="21" customHeight="1" thickBot="1">
      <c r="A4" s="58"/>
      <c r="B4" s="65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62"/>
      <c r="L4" s="62"/>
      <c r="M4" s="67"/>
    </row>
    <row r="5" spans="1:13" ht="16">
      <c r="A5" s="45" t="s">
        <v>111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30" t="s">
        <v>78</v>
      </c>
      <c r="B6" s="7" t="s">
        <v>193</v>
      </c>
      <c r="C6" s="7" t="s">
        <v>191</v>
      </c>
      <c r="D6" s="7" t="s">
        <v>192</v>
      </c>
      <c r="E6" s="8" t="s">
        <v>276</v>
      </c>
      <c r="F6" s="7" t="s">
        <v>264</v>
      </c>
      <c r="G6" s="28" t="s">
        <v>63</v>
      </c>
      <c r="H6" s="28" t="s">
        <v>38</v>
      </c>
      <c r="I6" s="28" t="s">
        <v>75</v>
      </c>
      <c r="J6" s="30"/>
      <c r="K6" s="9" t="str">
        <f>"135,0"</f>
        <v>135,0</v>
      </c>
      <c r="L6" s="9" t="str">
        <f>"86,9882"</f>
        <v>86,9882</v>
      </c>
      <c r="M6" s="7"/>
    </row>
    <row r="8" spans="1:13" ht="16">
      <c r="F8" s="20"/>
      <c r="G8" s="5"/>
      <c r="K8" s="26"/>
      <c r="M8" s="6"/>
    </row>
    <row r="9" spans="1:13" ht="16">
      <c r="F9" s="20"/>
      <c r="G9" s="5"/>
      <c r="K9" s="26"/>
      <c r="M9" s="6"/>
    </row>
    <row r="10" spans="1:13" ht="16">
      <c r="F10" s="20"/>
      <c r="G10" s="5"/>
      <c r="K10" s="26"/>
      <c r="M10" s="6"/>
    </row>
    <row r="11" spans="1:13" ht="16">
      <c r="F11" s="20"/>
      <c r="G11" s="5"/>
      <c r="K11" s="26"/>
      <c r="M11" s="6"/>
    </row>
    <row r="12" spans="1:13" ht="16">
      <c r="F12" s="20"/>
      <c r="G12" s="5"/>
      <c r="K12" s="26"/>
      <c r="M12" s="6"/>
    </row>
    <row r="13" spans="1:13" ht="16">
      <c r="F13" s="20"/>
      <c r="G13" s="5"/>
      <c r="K13" s="26"/>
      <c r="M13" s="6"/>
    </row>
    <row r="14" spans="1:13" ht="16">
      <c r="F14" s="20"/>
      <c r="G14" s="5"/>
      <c r="K14" s="26"/>
      <c r="M14" s="6"/>
    </row>
    <row r="15" spans="1:13">
      <c r="G15" s="5"/>
      <c r="K15" s="26"/>
      <c r="M15" s="6"/>
    </row>
    <row r="16" spans="1:13" ht="18">
      <c r="C16" s="21"/>
      <c r="D16" s="21"/>
      <c r="E16" s="5"/>
      <c r="F16" s="19"/>
      <c r="G16" s="5"/>
      <c r="K16" s="26"/>
      <c r="M16" s="6"/>
    </row>
    <row r="17" spans="3:13" ht="16">
      <c r="C17" s="22"/>
      <c r="D17" s="22"/>
      <c r="E17" s="5"/>
      <c r="F17" s="19"/>
      <c r="G17" s="5"/>
      <c r="K17" s="26"/>
      <c r="M17" s="6"/>
    </row>
    <row r="18" spans="3:13" ht="14">
      <c r="C18" s="23"/>
      <c r="D18" s="24"/>
      <c r="E18" s="5"/>
      <c r="F18" s="19"/>
      <c r="G18" s="5"/>
      <c r="K18" s="26"/>
      <c r="M18" s="6"/>
    </row>
    <row r="19" spans="3:13" ht="14">
      <c r="C19" s="1"/>
      <c r="D19" s="1"/>
      <c r="E19" s="1"/>
      <c r="F19" s="40"/>
      <c r="G19" s="1"/>
      <c r="K19" s="26"/>
      <c r="M19" s="6"/>
    </row>
    <row r="20" spans="3:13">
      <c r="E20" s="26"/>
      <c r="F20" s="27"/>
      <c r="G20" s="25"/>
      <c r="K20" s="26"/>
      <c r="M20" s="6"/>
    </row>
    <row r="21" spans="3:13">
      <c r="E21" s="5"/>
      <c r="F21" s="19"/>
      <c r="G21" s="5"/>
      <c r="K21" s="26"/>
      <c r="M21" s="6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F3111-7679-4AC8-9B2B-058C4E7C0749}">
  <dimension ref="A1:M34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6.5" style="5" bestFit="1" customWidth="1"/>
    <col min="4" max="4" width="21.5" style="5" bestFit="1" customWidth="1"/>
    <col min="5" max="5" width="10.5" style="19" bestFit="1" customWidth="1"/>
    <col min="6" max="6" width="32.83203125" style="5" customWidth="1"/>
    <col min="7" max="9" width="5.5" style="26" customWidth="1"/>
    <col min="10" max="10" width="4.83203125" style="26" customWidth="1"/>
    <col min="11" max="11" width="10.5" style="6" bestFit="1" customWidth="1"/>
    <col min="12" max="12" width="8.6640625" style="6" bestFit="1" customWidth="1"/>
    <col min="13" max="13" width="18.6640625" style="5" customWidth="1"/>
    <col min="14" max="16384" width="9.1640625" style="3"/>
  </cols>
  <sheetData>
    <row r="1" spans="1:13" s="2" customFormat="1" ht="29" customHeight="1">
      <c r="A1" s="49" t="s">
        <v>251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s="1" customFormat="1" ht="12.75" customHeight="1">
      <c r="A3" s="57" t="s">
        <v>269</v>
      </c>
      <c r="B3" s="64" t="s">
        <v>0</v>
      </c>
      <c r="C3" s="59" t="s">
        <v>270</v>
      </c>
      <c r="D3" s="59" t="s">
        <v>6</v>
      </c>
      <c r="E3" s="61" t="s">
        <v>271</v>
      </c>
      <c r="F3" s="63" t="s">
        <v>5</v>
      </c>
      <c r="G3" s="63" t="s">
        <v>9</v>
      </c>
      <c r="H3" s="63"/>
      <c r="I3" s="63"/>
      <c r="J3" s="63"/>
      <c r="K3" s="61" t="s">
        <v>126</v>
      </c>
      <c r="L3" s="61" t="s">
        <v>3</v>
      </c>
      <c r="M3" s="66" t="s">
        <v>2</v>
      </c>
    </row>
    <row r="4" spans="1:13" s="1" customFormat="1" ht="21" customHeight="1" thickBot="1">
      <c r="A4" s="58"/>
      <c r="B4" s="65"/>
      <c r="C4" s="60"/>
      <c r="D4" s="60"/>
      <c r="E4" s="62"/>
      <c r="F4" s="60"/>
      <c r="G4" s="4">
        <v>1</v>
      </c>
      <c r="H4" s="4">
        <v>2</v>
      </c>
      <c r="I4" s="4">
        <v>3</v>
      </c>
      <c r="J4" s="4" t="s">
        <v>4</v>
      </c>
      <c r="K4" s="62"/>
      <c r="L4" s="62"/>
      <c r="M4" s="67"/>
    </row>
    <row r="5" spans="1:13" ht="16">
      <c r="A5" s="45" t="s">
        <v>41</v>
      </c>
      <c r="B5" s="45"/>
      <c r="C5" s="46"/>
      <c r="D5" s="46"/>
      <c r="E5" s="46"/>
      <c r="F5" s="46"/>
      <c r="G5" s="46"/>
      <c r="H5" s="46"/>
      <c r="I5" s="46"/>
      <c r="J5" s="46"/>
    </row>
    <row r="6" spans="1:13">
      <c r="A6" s="30" t="s">
        <v>78</v>
      </c>
      <c r="B6" s="7" t="s">
        <v>220</v>
      </c>
      <c r="C6" s="7" t="s">
        <v>214</v>
      </c>
      <c r="D6" s="7" t="s">
        <v>43</v>
      </c>
      <c r="E6" s="8" t="s">
        <v>272</v>
      </c>
      <c r="F6" s="7" t="s">
        <v>264</v>
      </c>
      <c r="G6" s="28" t="s">
        <v>68</v>
      </c>
      <c r="H6" s="28" t="s">
        <v>63</v>
      </c>
      <c r="I6" s="28" t="s">
        <v>38</v>
      </c>
      <c r="J6" s="30"/>
      <c r="K6" s="9" t="str">
        <f>"130,0"</f>
        <v>130,0</v>
      </c>
      <c r="L6" s="9" t="str">
        <f>"166,9980"</f>
        <v>166,9980</v>
      </c>
      <c r="M6" s="7"/>
    </row>
    <row r="8" spans="1:13" ht="16">
      <c r="A8" s="47" t="s">
        <v>10</v>
      </c>
      <c r="B8" s="47"/>
      <c r="C8" s="48"/>
      <c r="D8" s="48"/>
      <c r="E8" s="48"/>
      <c r="F8" s="48"/>
      <c r="G8" s="48"/>
      <c r="H8" s="48"/>
      <c r="I8" s="48"/>
      <c r="J8" s="48"/>
    </row>
    <row r="9" spans="1:13">
      <c r="A9" s="33" t="s">
        <v>78</v>
      </c>
      <c r="B9" s="10" t="s">
        <v>117</v>
      </c>
      <c r="C9" s="10" t="s">
        <v>94</v>
      </c>
      <c r="D9" s="10" t="s">
        <v>95</v>
      </c>
      <c r="E9" s="11" t="s">
        <v>272</v>
      </c>
      <c r="F9" s="10" t="s">
        <v>264</v>
      </c>
      <c r="G9" s="32" t="s">
        <v>25</v>
      </c>
      <c r="H9" s="32" t="s">
        <v>26</v>
      </c>
      <c r="I9" s="32" t="s">
        <v>68</v>
      </c>
      <c r="J9" s="33"/>
      <c r="K9" s="12" t="str">
        <f>"117,5"</f>
        <v>117,5</v>
      </c>
      <c r="L9" s="12" t="str">
        <f>"140,2128"</f>
        <v>140,2128</v>
      </c>
      <c r="M9" s="10"/>
    </row>
    <row r="10" spans="1:13">
      <c r="A10" s="35" t="s">
        <v>89</v>
      </c>
      <c r="B10" s="13" t="s">
        <v>221</v>
      </c>
      <c r="C10" s="13" t="s">
        <v>215</v>
      </c>
      <c r="D10" s="13" t="s">
        <v>216</v>
      </c>
      <c r="E10" s="14" t="s">
        <v>272</v>
      </c>
      <c r="F10" s="13" t="s">
        <v>264</v>
      </c>
      <c r="G10" s="36" t="s">
        <v>24</v>
      </c>
      <c r="H10" s="34" t="s">
        <v>26</v>
      </c>
      <c r="I10" s="34" t="s">
        <v>62</v>
      </c>
      <c r="J10" s="35"/>
      <c r="K10" s="15" t="str">
        <f>"115,0"</f>
        <v>115,0</v>
      </c>
      <c r="L10" s="15" t="str">
        <f>"138,6210"</f>
        <v>138,6210</v>
      </c>
      <c r="M10" s="13"/>
    </row>
    <row r="12" spans="1:13" ht="16">
      <c r="A12" s="47" t="s">
        <v>59</v>
      </c>
      <c r="B12" s="47"/>
      <c r="C12" s="48"/>
      <c r="D12" s="48"/>
      <c r="E12" s="48"/>
      <c r="F12" s="48"/>
      <c r="G12" s="48"/>
      <c r="H12" s="48"/>
      <c r="I12" s="48"/>
      <c r="J12" s="48"/>
    </row>
    <row r="13" spans="1:13">
      <c r="A13" s="30" t="s">
        <v>78</v>
      </c>
      <c r="B13" s="7" t="s">
        <v>222</v>
      </c>
      <c r="C13" s="7" t="s">
        <v>217</v>
      </c>
      <c r="D13" s="7" t="s">
        <v>218</v>
      </c>
      <c r="E13" s="8" t="s">
        <v>275</v>
      </c>
      <c r="F13" s="7" t="s">
        <v>265</v>
      </c>
      <c r="G13" s="28" t="s">
        <v>134</v>
      </c>
      <c r="H13" s="28" t="s">
        <v>76</v>
      </c>
      <c r="I13" s="28" t="s">
        <v>219</v>
      </c>
      <c r="J13" s="30"/>
      <c r="K13" s="9" t="str">
        <f>"182,5"</f>
        <v>182,5</v>
      </c>
      <c r="L13" s="9" t="str">
        <f>"132,5680"</f>
        <v>132,5680</v>
      </c>
      <c r="M13" s="7" t="s">
        <v>261</v>
      </c>
    </row>
    <row r="15" spans="1:13" ht="16">
      <c r="F15" s="20"/>
      <c r="G15" s="5"/>
      <c r="K15" s="26"/>
      <c r="M15" s="6"/>
    </row>
    <row r="16" spans="1:13" ht="16">
      <c r="F16" s="20"/>
      <c r="G16" s="5"/>
      <c r="K16" s="26"/>
      <c r="M16" s="6"/>
    </row>
    <row r="17" spans="3:13" ht="16">
      <c r="F17" s="20"/>
      <c r="G17" s="5"/>
      <c r="K17" s="26"/>
      <c r="M17" s="6"/>
    </row>
    <row r="18" spans="3:13" ht="16">
      <c r="F18" s="20"/>
      <c r="G18" s="5"/>
      <c r="K18" s="26"/>
      <c r="M18" s="6"/>
    </row>
    <row r="19" spans="3:13" ht="16">
      <c r="F19" s="20"/>
      <c r="G19" s="5"/>
      <c r="K19" s="26"/>
      <c r="M19" s="6"/>
    </row>
    <row r="20" spans="3:13">
      <c r="G20" s="5"/>
      <c r="K20" s="26"/>
      <c r="M20" s="6"/>
    </row>
    <row r="21" spans="3:13" ht="18">
      <c r="C21" s="21"/>
      <c r="D21" s="21"/>
      <c r="E21" s="5"/>
      <c r="F21" s="19"/>
      <c r="G21" s="5"/>
      <c r="K21" s="26"/>
      <c r="M21" s="6"/>
    </row>
    <row r="22" spans="3:13" ht="16">
      <c r="C22" s="22"/>
      <c r="D22" s="22"/>
      <c r="E22" s="5"/>
      <c r="F22" s="19"/>
      <c r="G22" s="5"/>
      <c r="K22" s="26"/>
      <c r="M22" s="6"/>
    </row>
    <row r="23" spans="3:13" ht="14">
      <c r="C23" s="23"/>
      <c r="D23" s="24"/>
      <c r="E23" s="5"/>
      <c r="F23" s="19"/>
      <c r="G23" s="5"/>
      <c r="K23" s="26"/>
      <c r="M23" s="6"/>
    </row>
    <row r="24" spans="3:13" ht="14">
      <c r="C24" s="1"/>
      <c r="D24" s="1"/>
      <c r="E24" s="1"/>
      <c r="F24" s="40"/>
      <c r="G24" s="1"/>
      <c r="K24" s="26"/>
      <c r="M24" s="6"/>
    </row>
    <row r="25" spans="3:13">
      <c r="E25" s="26"/>
      <c r="F25" s="27"/>
      <c r="G25" s="25"/>
      <c r="K25" s="26"/>
      <c r="M25" s="6"/>
    </row>
    <row r="26" spans="3:13">
      <c r="E26" s="26"/>
      <c r="F26" s="27"/>
      <c r="G26" s="25"/>
      <c r="K26" s="26"/>
      <c r="M26" s="6"/>
    </row>
    <row r="27" spans="3:13">
      <c r="E27" s="26"/>
      <c r="F27" s="27"/>
      <c r="G27" s="25"/>
      <c r="K27" s="26"/>
      <c r="M27" s="6"/>
    </row>
    <row r="28" spans="3:13">
      <c r="E28" s="5"/>
      <c r="F28" s="19"/>
      <c r="G28" s="5"/>
      <c r="K28" s="26"/>
      <c r="M28" s="6"/>
    </row>
    <row r="29" spans="3:13">
      <c r="E29" s="5"/>
      <c r="F29" s="19"/>
      <c r="G29" s="5"/>
      <c r="K29" s="26"/>
      <c r="M29" s="6"/>
    </row>
    <row r="30" spans="3:13" ht="16">
      <c r="C30" s="22"/>
      <c r="D30" s="22"/>
      <c r="E30" s="5"/>
      <c r="F30" s="19"/>
      <c r="G30" s="5"/>
      <c r="K30" s="26"/>
      <c r="M30" s="6"/>
    </row>
    <row r="31" spans="3:13" ht="14">
      <c r="C31" s="23"/>
      <c r="D31" s="24"/>
      <c r="E31" s="5"/>
      <c r="F31" s="19"/>
      <c r="G31" s="5"/>
      <c r="K31" s="26"/>
      <c r="M31" s="6"/>
    </row>
    <row r="32" spans="3:13" ht="14">
      <c r="C32" s="1"/>
      <c r="D32" s="1"/>
      <c r="E32" s="1"/>
      <c r="F32" s="40"/>
      <c r="G32" s="1"/>
      <c r="K32" s="26"/>
      <c r="M32" s="6"/>
    </row>
    <row r="33" spans="5:13">
      <c r="E33" s="26"/>
      <c r="F33" s="27"/>
      <c r="G33" s="25"/>
      <c r="K33" s="26"/>
      <c r="M33" s="6"/>
    </row>
    <row r="34" spans="5:13">
      <c r="E34" s="5"/>
      <c r="F34" s="19"/>
      <c r="G34" s="5"/>
      <c r="K34" s="26"/>
      <c r="M34" s="6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B3:B4"/>
    <mergeCell ref="K3:K4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WRPF ПЛ без экипировки ДК</vt:lpstr>
      <vt:lpstr>WRPF ПЛ без экипировки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софт однопетельная</vt:lpstr>
      <vt:lpstr>WRPF Военный жим ДК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2023-11-17T11:09:30Z</dcterms:modified>
</cp:coreProperties>
</file>