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Ноябрь/"/>
    </mc:Choice>
  </mc:AlternateContent>
  <xr:revisionPtr revIDLastSave="0" documentId="13_ncr:1_{5F0C5822-91D7-C645-AE6E-D94E3D6B14FA}" xr6:coauthVersionLast="45" xr6:coauthVersionMax="45" xr10:uidLastSave="{00000000-0000-0000-0000-000000000000}"/>
  <bookViews>
    <workbookView xWindow="480" yWindow="460" windowWidth="28320" windowHeight="15800" firstSheet="10" activeTab="16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" sheetId="7" r:id="rId3"/>
    <sheet name="IPL Двоеборье без экип" sheetId="17" r:id="rId4"/>
    <sheet name="IPL Присед без экипировки ДК" sheetId="14" r:id="rId5"/>
    <sheet name="IPL Присед без экипировки" sheetId="13" r:id="rId6"/>
    <sheet name="IPL Жим без экипировки ДК" sheetId="9" r:id="rId7"/>
    <sheet name="IPL Жим без экипировки" sheetId="8" r:id="rId8"/>
    <sheet name="СПР Жим софт многопетельная" sheetId="21" r:id="rId9"/>
    <sheet name="IPL Тяга без экипировки ДК" sheetId="11" r:id="rId10"/>
    <sheet name="IPL Тяга без экипировки" sheetId="10" r:id="rId11"/>
    <sheet name="СПР Пауэрспорт ДК" sheetId="24" r:id="rId12"/>
    <sheet name="СПР Пауэрспорт" sheetId="25" r:id="rId13"/>
    <sheet name="СПР Жим стоя ДК" sheetId="28" r:id="rId14"/>
    <sheet name="СПР Жим стоя" sheetId="29" r:id="rId15"/>
    <sheet name="СПР Подъем на бицепс ДК" sheetId="26" r:id="rId16"/>
    <sheet name="СПР Подъем на бицепс" sheetId="27" r:id="rId17"/>
  </sheets>
  <definedNames>
    <definedName name="_FilterDatabase" localSheetId="14" hidden="1">'СПР Жим стоя'!$A$1:$K$3</definedName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9" l="1"/>
  <c r="K12" i="29"/>
  <c r="L9" i="29"/>
  <c r="K9" i="29"/>
  <c r="L6" i="29"/>
  <c r="K6" i="29"/>
  <c r="L7" i="28"/>
  <c r="K7" i="28"/>
  <c r="L6" i="28"/>
  <c r="K6" i="28"/>
  <c r="L15" i="27"/>
  <c r="K15" i="27"/>
  <c r="L12" i="27"/>
  <c r="K12" i="27"/>
  <c r="L11" i="27"/>
  <c r="K11" i="27"/>
  <c r="L10" i="27"/>
  <c r="K10" i="27"/>
  <c r="L9" i="27"/>
  <c r="K9" i="27"/>
  <c r="L6" i="27"/>
  <c r="K6" i="27"/>
  <c r="L18" i="26"/>
  <c r="K18" i="26"/>
  <c r="L17" i="26"/>
  <c r="K17" i="26"/>
  <c r="L14" i="26"/>
  <c r="K14" i="26"/>
  <c r="L13" i="26"/>
  <c r="K13" i="26"/>
  <c r="L10" i="26"/>
  <c r="K10" i="26"/>
  <c r="L9" i="26"/>
  <c r="K9" i="26"/>
  <c r="L6" i="26"/>
  <c r="K6" i="26"/>
  <c r="P10" i="25"/>
  <c r="O10" i="25"/>
  <c r="P7" i="25"/>
  <c r="O7" i="25"/>
  <c r="P6" i="25"/>
  <c r="O6" i="25"/>
  <c r="P14" i="24"/>
  <c r="O14" i="24"/>
  <c r="P13" i="24"/>
  <c r="O13" i="24"/>
  <c r="P10" i="24"/>
  <c r="O10" i="24"/>
  <c r="P7" i="24"/>
  <c r="O7" i="24"/>
  <c r="P6" i="24"/>
  <c r="O6" i="24"/>
  <c r="L9" i="21"/>
  <c r="L6" i="21"/>
  <c r="K6" i="21"/>
  <c r="P9" i="17" l="1"/>
  <c r="O9" i="17"/>
  <c r="P6" i="17"/>
  <c r="O6" i="17"/>
  <c r="L9" i="14"/>
  <c r="K9" i="14"/>
  <c r="L6" i="14"/>
  <c r="K6" i="14"/>
  <c r="L6" i="13"/>
  <c r="K6" i="13"/>
  <c r="L9" i="11"/>
  <c r="K9" i="11"/>
  <c r="L6" i="11"/>
  <c r="K6" i="11"/>
  <c r="K15" i="10"/>
  <c r="J15" i="10"/>
  <c r="K12" i="10"/>
  <c r="J12" i="10"/>
  <c r="K9" i="10"/>
  <c r="J9" i="10"/>
  <c r="K6" i="10"/>
  <c r="J6" i="10"/>
  <c r="L9" i="9"/>
  <c r="K9" i="9"/>
  <c r="L6" i="9"/>
  <c r="K6" i="9"/>
  <c r="L13" i="8"/>
  <c r="K13" i="8"/>
  <c r="L10" i="8"/>
  <c r="K10" i="8"/>
  <c r="L7" i="8"/>
  <c r="K7" i="8"/>
  <c r="L6" i="8"/>
  <c r="K6" i="8"/>
  <c r="T14" i="7"/>
  <c r="S14" i="7"/>
  <c r="T11" i="7"/>
  <c r="S11" i="7"/>
  <c r="T8" i="7"/>
  <c r="S8" i="7"/>
  <c r="T7" i="7"/>
  <c r="S7" i="7"/>
  <c r="T6" i="7"/>
  <c r="S6" i="7"/>
  <c r="T12" i="6"/>
  <c r="S12" i="6"/>
  <c r="T9" i="6"/>
  <c r="S9" i="6"/>
  <c r="T6" i="6"/>
  <c r="S6" i="6"/>
  <c r="T31" i="5"/>
  <c r="S31" i="5"/>
  <c r="T30" i="5"/>
  <c r="T27" i="5"/>
  <c r="S27" i="5"/>
  <c r="T26" i="5"/>
  <c r="S26" i="5"/>
  <c r="T25" i="5"/>
  <c r="S25" i="5"/>
  <c r="T24" i="5"/>
  <c r="S24" i="5"/>
  <c r="T21" i="5"/>
  <c r="S21" i="5"/>
  <c r="T18" i="5"/>
  <c r="S18" i="5"/>
  <c r="T15" i="5"/>
  <c r="S15" i="5"/>
  <c r="T12" i="5"/>
  <c r="S12" i="5"/>
  <c r="T11" i="5"/>
  <c r="S11" i="5"/>
  <c r="T8" i="5"/>
  <c r="S8" i="5"/>
  <c r="T7" i="5"/>
  <c r="S7" i="5"/>
  <c r="T6" i="5"/>
  <c r="S6" i="5"/>
</calcChain>
</file>

<file path=xl/sharedStrings.xml><?xml version="1.0" encoding="utf-8"?>
<sst xmlns="http://schemas.openxmlformats.org/spreadsheetml/2006/main" count="1262" uniqueCount="338">
  <si>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</si>
  <si>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</si>
  <si>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</si>
  <si>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</si>
  <si>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</si>
  <si>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</si>
  <si>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</si>
  <si>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</si>
  <si>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</si>
  <si>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</si>
  <si>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</si>
  <si>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Бузинов Вадим</t>
  </si>
  <si>
    <t>Юноши 15-19 (08.09.2009)/11</t>
  </si>
  <si>
    <t>50,40</t>
  </si>
  <si>
    <t>50,0</t>
  </si>
  <si>
    <t>70,0</t>
  </si>
  <si>
    <t>75,0</t>
  </si>
  <si>
    <t>45,0</t>
  </si>
  <si>
    <t>55,0</t>
  </si>
  <si>
    <t>80,0</t>
  </si>
  <si>
    <t>90,0</t>
  </si>
  <si>
    <t>105,0</t>
  </si>
  <si>
    <t>Антонов Трофим</t>
  </si>
  <si>
    <t>Юноши 15-19 (22.07.2008)/12</t>
  </si>
  <si>
    <t>34,80</t>
  </si>
  <si>
    <t>25,0</t>
  </si>
  <si>
    <t>37,5</t>
  </si>
  <si>
    <t>20,0</t>
  </si>
  <si>
    <t>65,0</t>
  </si>
  <si>
    <t>Спицин Максим</t>
  </si>
  <si>
    <t>Юноши 15-19 (07.10.2008)/12</t>
  </si>
  <si>
    <t>32,00</t>
  </si>
  <si>
    <t>42,5</t>
  </si>
  <si>
    <t>60,0</t>
  </si>
  <si>
    <t>67,5</t>
  </si>
  <si>
    <t>ВЕСОВАЯ КАТЕГОРИЯ   60</t>
  </si>
  <si>
    <t>Горепёкин Данила</t>
  </si>
  <si>
    <t>Юноши 15-19 (01.08.2005)/15</t>
  </si>
  <si>
    <t>59,80</t>
  </si>
  <si>
    <t>95,0</t>
  </si>
  <si>
    <t>100,0</t>
  </si>
  <si>
    <t>82,5</t>
  </si>
  <si>
    <t>140,0</t>
  </si>
  <si>
    <t>145,0</t>
  </si>
  <si>
    <t>152,5</t>
  </si>
  <si>
    <t>Опаренко Артем</t>
  </si>
  <si>
    <t>Юноши 15-19 (25.06.2002)/18</t>
  </si>
  <si>
    <t>59,40</t>
  </si>
  <si>
    <t>107,5</t>
  </si>
  <si>
    <t>120,0</t>
  </si>
  <si>
    <t>52,5</t>
  </si>
  <si>
    <t>57,5</t>
  </si>
  <si>
    <t>160,0</t>
  </si>
  <si>
    <t>180,0</t>
  </si>
  <si>
    <t>ВЕСОВАЯ КАТЕГОРИЯ   67.5</t>
  </si>
  <si>
    <t>Шабаршин Роман</t>
  </si>
  <si>
    <t>Юноши 15-19 (07.03.2007)/13</t>
  </si>
  <si>
    <t>64,60</t>
  </si>
  <si>
    <t>30,0</t>
  </si>
  <si>
    <t>35,0</t>
  </si>
  <si>
    <t>ВЕСОВАЯ КАТЕГОРИЯ   75</t>
  </si>
  <si>
    <t>Орехов Данил</t>
  </si>
  <si>
    <t>Юноши 15-19 (17.12.2002)/17</t>
  </si>
  <si>
    <t>74,20</t>
  </si>
  <si>
    <t>110,0</t>
  </si>
  <si>
    <t>72,5</t>
  </si>
  <si>
    <t>155,0</t>
  </si>
  <si>
    <t>170,0</t>
  </si>
  <si>
    <t>ВЕСОВАЯ КАТЕГОРИЯ   90</t>
  </si>
  <si>
    <t>Алпатов Алексей</t>
  </si>
  <si>
    <t>Открытая (25.12.1982)/37</t>
  </si>
  <si>
    <t>87,60</t>
  </si>
  <si>
    <t>150,0</t>
  </si>
  <si>
    <t>200,0</t>
  </si>
  <si>
    <t>212,5</t>
  </si>
  <si>
    <t>220,0</t>
  </si>
  <si>
    <t>ВЕСОВАЯ КАТЕГОРИЯ   100</t>
  </si>
  <si>
    <t>Соколов Сергей</t>
  </si>
  <si>
    <t>Открытая (04.09.1992)/28</t>
  </si>
  <si>
    <t>92,20</t>
  </si>
  <si>
    <t>235,0</t>
  </si>
  <si>
    <t>250,0</t>
  </si>
  <si>
    <t>260,0</t>
  </si>
  <si>
    <t>175,0</t>
  </si>
  <si>
    <t>240,0</t>
  </si>
  <si>
    <t>272,5</t>
  </si>
  <si>
    <t>Борисов Никита</t>
  </si>
  <si>
    <t>Открытая (05.11.1989)/31</t>
  </si>
  <si>
    <t>98,00</t>
  </si>
  <si>
    <t>230,0</t>
  </si>
  <si>
    <t>237,5</t>
  </si>
  <si>
    <t>165,0</t>
  </si>
  <si>
    <t>270,0</t>
  </si>
  <si>
    <t>300,0</t>
  </si>
  <si>
    <t>Климов Николай</t>
  </si>
  <si>
    <t>Открытая (01.09.1992)/28</t>
  </si>
  <si>
    <t>90,20</t>
  </si>
  <si>
    <t>217,5</t>
  </si>
  <si>
    <t>135,0</t>
  </si>
  <si>
    <t>142,5</t>
  </si>
  <si>
    <t>280,0</t>
  </si>
  <si>
    <t>290,0</t>
  </si>
  <si>
    <t>Пустоваров Алексей</t>
  </si>
  <si>
    <t>Открытая (23.03.1988)/32</t>
  </si>
  <si>
    <t>96,40</t>
  </si>
  <si>
    <t xml:space="preserve">Волгодонск/Ростовская область </t>
  </si>
  <si>
    <t>172,5</t>
  </si>
  <si>
    <t>117,5</t>
  </si>
  <si>
    <t>125,0</t>
  </si>
  <si>
    <t>130,0</t>
  </si>
  <si>
    <t>187,5</t>
  </si>
  <si>
    <t>202,5</t>
  </si>
  <si>
    <t>210,0</t>
  </si>
  <si>
    <t>ВЕСОВАЯ КАТЕГОРИЯ   110</t>
  </si>
  <si>
    <t>Черепанов Михаил</t>
  </si>
  <si>
    <t>106,60</t>
  </si>
  <si>
    <t>245,0</t>
  </si>
  <si>
    <t>Гавриков Валерий</t>
  </si>
  <si>
    <t>Открытая (28.05.1990)/30</t>
  </si>
  <si>
    <t>107,80</t>
  </si>
  <si>
    <t>195,0</t>
  </si>
  <si>
    <t>310,0</t>
  </si>
  <si>
    <t>325,0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</si>
  <si>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</si>
  <si>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</si>
  <si>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</si>
  <si>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</si>
  <si>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</si>
  <si>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</si>
  <si>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</si>
  <si>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</si>
  <si>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Юноши 15-19 </t>
  </si>
  <si>
    <t>60</t>
  </si>
  <si>
    <t>340,0</t>
  </si>
  <si>
    <t>290,8700</t>
  </si>
  <si>
    <t>337,5</t>
  </si>
  <si>
    <t>290,5200</t>
  </si>
  <si>
    <t>75</t>
  </si>
  <si>
    <t>242,2912</t>
  </si>
  <si>
    <t xml:space="preserve">Открытая </t>
  </si>
  <si>
    <t>110</t>
  </si>
  <si>
    <t>787,5</t>
  </si>
  <si>
    <t>466,4362</t>
  </si>
  <si>
    <t>100</t>
  </si>
  <si>
    <t>685,0</t>
  </si>
  <si>
    <t>432,0980</t>
  </si>
  <si>
    <t>642,5</t>
  </si>
  <si>
    <t>409,7223</t>
  </si>
  <si>
    <t>1</t>
  </si>
  <si>
    <t>2</t>
  </si>
  <si>
    <t>3</t>
  </si>
  <si>
    <t/>
  </si>
  <si>
    <t>4</t>
  </si>
  <si>
    <t>-</t>
  </si>
  <si>
    <t>Лемешко Елена</t>
  </si>
  <si>
    <t>Открытая (09.01.1981)/39</t>
  </si>
  <si>
    <t>65,60</t>
  </si>
  <si>
    <t>115,0</t>
  </si>
  <si>
    <t>132,5</t>
  </si>
  <si>
    <t>Строева Ольга</t>
  </si>
  <si>
    <t>Открытая (14.09.1989)/31</t>
  </si>
  <si>
    <t>73,00</t>
  </si>
  <si>
    <t>62,5</t>
  </si>
  <si>
    <t>Лемешко Арсений</t>
  </si>
  <si>
    <t>Юноши 15-19 (21.09.2004)/16</t>
  </si>
  <si>
    <t>28,00</t>
  </si>
  <si>
    <t>32,5</t>
  </si>
  <si>
    <t>Белов Виталий</t>
  </si>
  <si>
    <t>Юноши 15-19 (03.03.2012)/8</t>
  </si>
  <si>
    <t>47,00</t>
  </si>
  <si>
    <t>Шабаршин Алексей</t>
  </si>
  <si>
    <t>43,00</t>
  </si>
  <si>
    <t>Спицин Артем</t>
  </si>
  <si>
    <t>Юноши 15-19 (17.03.2012)/8</t>
  </si>
  <si>
    <t>45,00</t>
  </si>
  <si>
    <t xml:space="preserve">Константиновск/Ростовская область </t>
  </si>
  <si>
    <t>40,0</t>
  </si>
  <si>
    <t>ВЕСОВАЯ КАТЕГОРИЯ   82.5</t>
  </si>
  <si>
    <t>Коровин Михаил</t>
  </si>
  <si>
    <t>Открытая (02.01.1990)/30</t>
  </si>
  <si>
    <t>77,80</t>
  </si>
  <si>
    <t>122,5</t>
  </si>
  <si>
    <t>127,5</t>
  </si>
  <si>
    <t>190,0</t>
  </si>
  <si>
    <t>Бажанов Антон</t>
  </si>
  <si>
    <t>Открытая (13.09.1993)/27</t>
  </si>
  <si>
    <t>98,80</t>
  </si>
  <si>
    <t xml:space="preserve">Миасс/Челябинская область </t>
  </si>
  <si>
    <t>Шарипов Рашид</t>
  </si>
  <si>
    <t>Юноши 15-19 (30.12.2002)/17</t>
  </si>
  <si>
    <t>112,5</t>
  </si>
  <si>
    <t>Комаров Александр</t>
  </si>
  <si>
    <t>73,80</t>
  </si>
  <si>
    <t>Гадышев Артем</t>
  </si>
  <si>
    <t>Открытая (07.09.1989)/31</t>
  </si>
  <si>
    <t>84,60</t>
  </si>
  <si>
    <t xml:space="preserve">Волгоград/Волгоградская область </t>
  </si>
  <si>
    <t>Жулай Дмитрий</t>
  </si>
  <si>
    <t>99,40</t>
  </si>
  <si>
    <t>185,0</t>
  </si>
  <si>
    <t>Результат</t>
  </si>
  <si>
    <t>Романенко Дмитрий</t>
  </si>
  <si>
    <t>Открытая (18.12.1990)/29</t>
  </si>
  <si>
    <t xml:space="preserve">Зимовники/Ростовская область </t>
  </si>
  <si>
    <t>Брыкалина Валентина</t>
  </si>
  <si>
    <t>Открытая (12.04.1996)/24</t>
  </si>
  <si>
    <t>58,00</t>
  </si>
  <si>
    <t>Смахтина Марина</t>
  </si>
  <si>
    <t>Лемешко Александр</t>
  </si>
  <si>
    <t>Юноши 15-19 (26.05.2009)/11</t>
  </si>
  <si>
    <t>32,40</t>
  </si>
  <si>
    <t xml:space="preserve">Свердловск/Луганская область </t>
  </si>
  <si>
    <t>22,5</t>
  </si>
  <si>
    <t>27,5</t>
  </si>
  <si>
    <t>Шамилов Арсен</t>
  </si>
  <si>
    <t>Открытая (20.08.1990)/30</t>
  </si>
  <si>
    <t>ВЕСОВАЯ КАТЕГОРИЯ   56</t>
  </si>
  <si>
    <t>Быкова Лариса</t>
  </si>
  <si>
    <t>Открытая (23.06.1981)/39</t>
  </si>
  <si>
    <t>55,40</t>
  </si>
  <si>
    <t>ВЕСОВАЯ КАТЕГОРИЯ   140</t>
  </si>
  <si>
    <t>Старостин Игорь</t>
  </si>
  <si>
    <t>130,00</t>
  </si>
  <si>
    <t>Открытая (06.10.1979)/41</t>
  </si>
  <si>
    <t>95,00</t>
  </si>
  <si>
    <t>255,0</t>
  </si>
  <si>
    <t>Открытая (02.07.1985)/35</t>
  </si>
  <si>
    <t>126,00</t>
  </si>
  <si>
    <t>Данилович Владислав</t>
  </si>
  <si>
    <t>72,40</t>
  </si>
  <si>
    <t xml:space="preserve">Морозовск/Ростовская область </t>
  </si>
  <si>
    <t>Соломахин Александр</t>
  </si>
  <si>
    <t>Открытая (27.06.1984)/36</t>
  </si>
  <si>
    <t>74,40</t>
  </si>
  <si>
    <t>Кубликов Михаил</t>
  </si>
  <si>
    <t>Открытая (12.08.1970)/50</t>
  </si>
  <si>
    <t>82,00</t>
  </si>
  <si>
    <t>Шакиров Руслан</t>
  </si>
  <si>
    <t>Открытая (15.09.1988)/32</t>
  </si>
  <si>
    <t>84,80</t>
  </si>
  <si>
    <t>85,0</t>
  </si>
  <si>
    <t>Драгунов Станислав</t>
  </si>
  <si>
    <t>Открытая (25.05.1993)/27</t>
  </si>
  <si>
    <t>86,20</t>
  </si>
  <si>
    <t>47,5</t>
  </si>
  <si>
    <t>Васильев Алексей</t>
  </si>
  <si>
    <t>Открытая (18.01.1982)/38</t>
  </si>
  <si>
    <t>88,20</t>
  </si>
  <si>
    <t>77,5</t>
  </si>
  <si>
    <t>Четвериков Владислав</t>
  </si>
  <si>
    <t>Открытая (17.01.1995)/25</t>
  </si>
  <si>
    <t>88,40</t>
  </si>
  <si>
    <t>97,5</t>
  </si>
  <si>
    <t>Костин Григорий</t>
  </si>
  <si>
    <t>Открытая (28.06.1994)/26</t>
  </si>
  <si>
    <t>98,20</t>
  </si>
  <si>
    <t>Открытая (16.02.1974)/46</t>
  </si>
  <si>
    <t>63,40</t>
  </si>
  <si>
    <t>Загинаев Антон</t>
  </si>
  <si>
    <t>Открытая (14.08.1992)/28</t>
  </si>
  <si>
    <t>72,20</t>
  </si>
  <si>
    <t xml:space="preserve">Батайск/Ростовская область </t>
  </si>
  <si>
    <t>Финаев Артём</t>
  </si>
  <si>
    <t>Открытая (31.10.1991)/29</t>
  </si>
  <si>
    <t>80,80</t>
  </si>
  <si>
    <t>Набокин Дмитрий</t>
  </si>
  <si>
    <t>Открытая (08.08.1981)/39</t>
  </si>
  <si>
    <t>89,60</t>
  </si>
  <si>
    <t>Шапошник Дмитрий</t>
  </si>
  <si>
    <t>Открытая (28.01.1980)/40</t>
  </si>
  <si>
    <t>90,00</t>
  </si>
  <si>
    <t>Иващенко Александр</t>
  </si>
  <si>
    <t>Земцов Дмитрий</t>
  </si>
  <si>
    <t>Открытая (25.01.1981)/39</t>
  </si>
  <si>
    <t>81,80</t>
  </si>
  <si>
    <t>Тяга</t>
  </si>
  <si>
    <t xml:space="preserve">Котельниково/Волгоградская область </t>
  </si>
  <si>
    <t xml:space="preserve">Самостоятельно </t>
  </si>
  <si>
    <t xml:space="preserve">Шапошник Д. </t>
  </si>
  <si>
    <t>Шапошник Д.</t>
  </si>
  <si>
    <t>Свердловск/Луганская область</t>
  </si>
  <si>
    <t>Самостоятельно</t>
  </si>
  <si>
    <t xml:space="preserve">Шамилов А. </t>
  </si>
  <si>
    <t>Гамуйло А.</t>
  </si>
  <si>
    <t xml:space="preserve">Тиликин А. </t>
  </si>
  <si>
    <t xml:space="preserve">Горобцов Л. </t>
  </si>
  <si>
    <t xml:space="preserve">Усть-Донецкий/Ростовская область </t>
  </si>
  <si>
    <t xml:space="preserve">Палагин А. </t>
  </si>
  <si>
    <t xml:space="preserve">Гамуйло А. </t>
  </si>
  <si>
    <t>Константиновск/Ростовская область</t>
  </si>
  <si>
    <t>Ли Руслан</t>
  </si>
  <si>
    <t>Орехов Дмитрий</t>
  </si>
  <si>
    <t xml:space="preserve">Новочеркасск/Ростовская область </t>
  </si>
  <si>
    <t xml:space="preserve">Ростов-на-Дону/Ростовская область </t>
  </si>
  <si>
    <t xml:space="preserve">Четвериков В. </t>
  </si>
  <si>
    <t>Першиков Р.</t>
  </si>
  <si>
    <t xml:space="preserve">Першиков Р. </t>
  </si>
  <si>
    <t>Морозовск/Ростовская область</t>
  </si>
  <si>
    <t xml:space="preserve">Червоненко Д. </t>
  </si>
  <si>
    <t>Соколовский Сергей</t>
  </si>
  <si>
    <t>Открытый мастерский турнир "Сила в Единстве"
IPL Силовое двоеборье без экипировки
Волгодонск/Ростовская область, 8 ноября 2020 года</t>
  </si>
  <si>
    <t>Открытый мастерский турнир "Сила в Единстве"
IPL Присед без экипировки ДК
Волгодонск/Ростовская область, 8 ноября 2020 года</t>
  </si>
  <si>
    <t>Открытый мастерский турнир "Сила в Единстве"
IPL Присед без экипировки
Волгодонск/Ростовская область, 8 ноября 2020 года</t>
  </si>
  <si>
    <t>Открытый мастерский турнир "Сила в Единстве"
IPL Становая тяга без экипировки ДК
Волгодонск/Ростовская область, 8 ноября 2020 года</t>
  </si>
  <si>
    <t>Открытый мастерский турнир "Сила в Единстве"
IPL Становая тяга без экипировки
Волгодонск/Ростовская область, 8 ноября 2020 года</t>
  </si>
  <si>
    <t>Открытый мастерский турнир "Сила в Единстве"
IPL Жим лежа без экипировки ДК
Волгодонск/Ростовская область, 8 ноября 2020 года</t>
  </si>
  <si>
    <t>Открытый мастерский турнир "Сила в Единстве"
IPL Жим лежа без экипировки
Волгодонск/Ростовская область, 8 ноября 2020 года</t>
  </si>
  <si>
    <t>Открытый мастерский турнир "Сила в Единстве"
IPL Пауэрлифтинг в бинтах
Волгодонск/Ростовская область, 8 ноября 2020 года</t>
  </si>
  <si>
    <t>Открытый мастерский турнир "Сила в Единстве"
IPL Пауэрлифтинг без экипировки ДК
Волгодонск/Ростовская область, 8 ноября 2020 года</t>
  </si>
  <si>
    <t>Открытый мастерский турнир "Сила в Единстве"
IPL Пауэрлифтинг без экипировки
Волгодонск/Ростовская область, 8 ноября 2020 года</t>
  </si>
  <si>
    <t>Открытый мастерский турнир "Сила в Единстве"
СПР Жим лежа в многопетельной софт экипировке
Волгодонск/Ростовская область, 8 ноября 2020 года</t>
  </si>
  <si>
    <t>Открытый мастерский турнир "Сила в Единстве"
СПР Пауэрспорт ДК
Волгодонск/Ростовская область, 8 ноября 2020 года</t>
  </si>
  <si>
    <t>Открытый мастерский турнир "Сила в Единстве"
СПР Пауэрспорт
Волгодонск/Ростовская область, 8 ноября 2020 года</t>
  </si>
  <si>
    <t>Открытый мастерский турнир "Сила в Единстве"
СПР Строгий подъем штанги на бицепс ДК
Волгодонск/Ростовская область, 8 ноября 2020 года</t>
  </si>
  <si>
    <t>Открытый мастерский турнир "Сила в Единстве"
СПР Строгий подъем штанги на бицепс
Волгодонск/Ростовская область, 8 ноября 2020 года</t>
  </si>
  <si>
    <t>Открытый мастерский турнир "Сила в Единстве"
СПР Жим штанги стоя ДК
Волгодонск/Ростовская область, 8 ноября 2020 года</t>
  </si>
  <si>
    <t>Открытый мастерский турнир "Сила в Единстве"
СПР Жим штанги стоя
Волгодонск/Ростовская область, 8 ноября 2020 года</t>
  </si>
  <si>
    <t>Мастера 40-44 (19.04.1980)/40</t>
  </si>
  <si>
    <t>Юниорки 20-23 (05.07.2000)/20</t>
  </si>
  <si>
    <t>Мастера 60-64 (18.02.1956)/64</t>
  </si>
  <si>
    <t>Мастера 40-44 (28.11.1977)/42</t>
  </si>
  <si>
    <t>Юниоры 20-23 (02.02.1997)/23</t>
  </si>
  <si>
    <t>Юниоры 20-23 (10.04.1998)/22</t>
  </si>
  <si>
    <t>Мастера 40-49 (16.02.1974)/46</t>
  </si>
  <si>
    <t>Мастера 50-59 (12.08.1970)/50</t>
  </si>
  <si>
    <t>Мастера 40-49 (21.10.1972)/48</t>
  </si>
  <si>
    <t>Мастера 40-49 (28.01.1980)/40</t>
  </si>
  <si>
    <t>Усть-Донецкий/Ростовская область</t>
  </si>
  <si>
    <t>Жим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</si>
  <si>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</si>
  <si>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</si>
  <si>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</si>
  <si>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</si>
  <si>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</si>
  <si>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</si>
  <si>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>M1</t>
  </si>
  <si>
    <t>M5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</si>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</sst>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3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7" style="6" bestFit="1" customWidth="1"/>
    <col min="3" max="3" width="26.5" style="6" bestFit="1" customWidth="1"/>
    <col min="4" max="4" width="21.5" style="6" bestFit="1" customWidth="1"/>
    <col min="5" max="5" width="10.5" style="6" bestFit="1" customWidth="1"/>
    <col min="6" max="6" width="30" style="6" bestFit="1" customWidth="1"/>
    <col min="7" max="9" width="5.5" style="7" customWidth="1"/>
    <col min="10" max="10" width="4.83203125" style="7" customWidth="1"/>
    <col min="11" max="13" width="4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7" bestFit="1" customWidth="1"/>
    <col min="20" max="20" width="8.5" style="7" bestFit="1" customWidth="1"/>
    <col min="21" max="21" width="22" style="6" customWidth="1"/>
    <col min="22" max="16384" width="9.1640625" style="3"/>
  </cols>
  <sheetData>
    <row r="1" spans="1:21" s="2" customFormat="1" ht="29" customHeight="1">
      <c r="A1" s="47" t="s">
        <v>308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59" t="s">
        <v>1</v>
      </c>
      <c r="T3" s="59" t="s">
        <v>3</v>
      </c>
      <c r="U3" s="43" t="s">
        <v>2</v>
      </c>
    </row>
    <row r="4" spans="1:21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58"/>
      <c r="U4" s="44"/>
    </row>
    <row r="5" spans="1:21" ht="16">
      <c r="A5" s="45" t="s">
        <v>54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15" t="s">
        <v>148</v>
      </c>
      <c r="B6" s="14" t="s">
        <v>154</v>
      </c>
      <c r="C6" s="14" t="s">
        <v>155</v>
      </c>
      <c r="D6" s="14" t="s">
        <v>156</v>
      </c>
      <c r="E6" s="14" t="s">
        <v>332</v>
      </c>
      <c r="F6" s="14" t="s">
        <v>280</v>
      </c>
      <c r="G6" s="28" t="s">
        <v>64</v>
      </c>
      <c r="H6" s="27" t="s">
        <v>64</v>
      </c>
      <c r="I6" s="27" t="s">
        <v>49</v>
      </c>
      <c r="J6" s="15"/>
      <c r="K6" s="27" t="s">
        <v>14</v>
      </c>
      <c r="L6" s="28" t="s">
        <v>33</v>
      </c>
      <c r="M6" s="28" t="s">
        <v>33</v>
      </c>
      <c r="N6" s="15"/>
      <c r="O6" s="27" t="s">
        <v>157</v>
      </c>
      <c r="P6" s="27" t="s">
        <v>108</v>
      </c>
      <c r="Q6" s="27" t="s">
        <v>158</v>
      </c>
      <c r="R6" s="15"/>
      <c r="S6" s="15" t="str">
        <f>"302,5"</f>
        <v>302,5</v>
      </c>
      <c r="T6" s="15" t="str">
        <f>"315,2050"</f>
        <v>315,2050</v>
      </c>
      <c r="U6" s="14" t="s">
        <v>279</v>
      </c>
    </row>
    <row r="7" spans="1:21">
      <c r="B7" s="6" t="s">
        <v>151</v>
      </c>
    </row>
    <row r="8" spans="1:21" ht="16">
      <c r="A8" s="60" t="s">
        <v>60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15" t="s">
        <v>148</v>
      </c>
      <c r="B9" s="14" t="s">
        <v>159</v>
      </c>
      <c r="C9" s="14" t="s">
        <v>160</v>
      </c>
      <c r="D9" s="14" t="s">
        <v>161</v>
      </c>
      <c r="E9" s="14" t="s">
        <v>332</v>
      </c>
      <c r="F9" s="14" t="s">
        <v>105</v>
      </c>
      <c r="G9" s="27" t="s">
        <v>157</v>
      </c>
      <c r="H9" s="27" t="s">
        <v>49</v>
      </c>
      <c r="I9" s="28" t="s">
        <v>108</v>
      </c>
      <c r="J9" s="15"/>
      <c r="K9" s="28" t="s">
        <v>162</v>
      </c>
      <c r="L9" s="28" t="s">
        <v>28</v>
      </c>
      <c r="M9" s="27" t="s">
        <v>28</v>
      </c>
      <c r="N9" s="15"/>
      <c r="O9" s="27" t="s">
        <v>109</v>
      </c>
      <c r="P9" s="28" t="s">
        <v>42</v>
      </c>
      <c r="Q9" s="15"/>
      <c r="R9" s="15"/>
      <c r="S9" s="15" t="str">
        <f>"315,0"</f>
        <v>315,0</v>
      </c>
      <c r="T9" s="15" t="str">
        <f>"304,6680"</f>
        <v>304,6680</v>
      </c>
      <c r="U9" s="14" t="s">
        <v>285</v>
      </c>
    </row>
    <row r="10" spans="1:21">
      <c r="B10" s="6" t="s">
        <v>151</v>
      </c>
    </row>
    <row r="11" spans="1:21" ht="16">
      <c r="A11" s="60" t="s">
        <v>10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15" t="s">
        <v>148</v>
      </c>
      <c r="B12" s="14" t="s">
        <v>163</v>
      </c>
      <c r="C12" s="14" t="s">
        <v>164</v>
      </c>
      <c r="D12" s="14" t="s">
        <v>165</v>
      </c>
      <c r="E12" s="14" t="s">
        <v>333</v>
      </c>
      <c r="F12" s="14" t="s">
        <v>280</v>
      </c>
      <c r="G12" s="28" t="s">
        <v>17</v>
      </c>
      <c r="H12" s="27" t="s">
        <v>14</v>
      </c>
      <c r="I12" s="28" t="s">
        <v>18</v>
      </c>
      <c r="J12" s="15"/>
      <c r="K12" s="27" t="s">
        <v>25</v>
      </c>
      <c r="L12" s="27" t="s">
        <v>58</v>
      </c>
      <c r="M12" s="28" t="s">
        <v>166</v>
      </c>
      <c r="N12" s="15"/>
      <c r="O12" s="27" t="s">
        <v>17</v>
      </c>
      <c r="P12" s="27" t="s">
        <v>18</v>
      </c>
      <c r="Q12" s="27" t="s">
        <v>33</v>
      </c>
      <c r="R12" s="15"/>
      <c r="S12" s="15" t="str">
        <f>"140,0"</f>
        <v>140,0</v>
      </c>
      <c r="T12" s="15" t="str">
        <f>"186,9560"</f>
        <v>186,9560</v>
      </c>
      <c r="U12" s="14" t="s">
        <v>279</v>
      </c>
    </row>
    <row r="13" spans="1:21">
      <c r="B13" s="6" t="s">
        <v>151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1640625" style="6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0" style="6" bestFit="1" customWidth="1"/>
    <col min="7" max="9" width="5.5" style="7" customWidth="1"/>
    <col min="10" max="10" width="4.83203125" style="7" customWidth="1"/>
    <col min="11" max="11" width="12.6640625" style="7" customWidth="1"/>
    <col min="12" max="12" width="8.5" style="7" bestFit="1" customWidth="1"/>
    <col min="13" max="13" width="15.5" style="6" bestFit="1" customWidth="1"/>
    <col min="14" max="16384" width="9.1640625" style="3"/>
  </cols>
  <sheetData>
    <row r="1" spans="1:13" s="2" customFormat="1" ht="29" customHeight="1">
      <c r="A1" s="47" t="s">
        <v>303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9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216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5" t="s">
        <v>148</v>
      </c>
      <c r="B6" s="14" t="s">
        <v>217</v>
      </c>
      <c r="C6" s="14" t="s">
        <v>218</v>
      </c>
      <c r="D6" s="14" t="s">
        <v>219</v>
      </c>
      <c r="E6" s="14" t="s">
        <v>332</v>
      </c>
      <c r="F6" s="14" t="s">
        <v>105</v>
      </c>
      <c r="G6" s="27" t="s">
        <v>40</v>
      </c>
      <c r="H6" s="27" t="s">
        <v>21</v>
      </c>
      <c r="I6" s="27" t="s">
        <v>64</v>
      </c>
      <c r="J6" s="15"/>
      <c r="K6" s="15" t="str">
        <f>"110,0"</f>
        <v>110,0</v>
      </c>
      <c r="L6" s="15" t="str">
        <f>"130,5260"</f>
        <v>130,5260</v>
      </c>
      <c r="M6" s="14" t="s">
        <v>277</v>
      </c>
    </row>
    <row r="7" spans="1:13">
      <c r="B7" s="6" t="s">
        <v>151</v>
      </c>
    </row>
    <row r="8" spans="1:13" ht="16">
      <c r="A8" s="60" t="s">
        <v>54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5" t="s">
        <v>148</v>
      </c>
      <c r="B9" s="14" t="s">
        <v>154</v>
      </c>
      <c r="C9" s="14" t="s">
        <v>155</v>
      </c>
      <c r="D9" s="14" t="s">
        <v>156</v>
      </c>
      <c r="E9" s="14" t="s">
        <v>332</v>
      </c>
      <c r="F9" s="14" t="s">
        <v>280</v>
      </c>
      <c r="G9" s="27" t="s">
        <v>157</v>
      </c>
      <c r="H9" s="27" t="s">
        <v>108</v>
      </c>
      <c r="I9" s="27" t="s">
        <v>158</v>
      </c>
      <c r="J9" s="15"/>
      <c r="K9" s="15" t="str">
        <f>"132,5"</f>
        <v>132,5</v>
      </c>
      <c r="L9" s="15" t="str">
        <f>"138,0650"</f>
        <v>138,0650</v>
      </c>
      <c r="M9" s="14" t="s">
        <v>278</v>
      </c>
    </row>
    <row r="10" spans="1:13">
      <c r="B10" s="6" t="s">
        <v>151</v>
      </c>
    </row>
    <row r="11" spans="1:13">
      <c r="B11" s="6" t="s">
        <v>151</v>
      </c>
    </row>
    <row r="12" spans="1:13">
      <c r="B12" s="6" t="s">
        <v>151</v>
      </c>
    </row>
    <row r="13" spans="1:13">
      <c r="B13" s="6" t="s">
        <v>151</v>
      </c>
    </row>
    <row r="14" spans="1:13">
      <c r="B14" s="6" t="s">
        <v>151</v>
      </c>
    </row>
    <row r="15" spans="1:13">
      <c r="B15" s="6" t="s">
        <v>151</v>
      </c>
    </row>
    <row r="16" spans="1:13">
      <c r="B16" s="6" t="s">
        <v>151</v>
      </c>
    </row>
    <row r="17" spans="2:2">
      <c r="B17" s="6" t="s">
        <v>151</v>
      </c>
    </row>
    <row r="18" spans="2:2">
      <c r="B18" s="6" t="s">
        <v>151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workbookViewId="0">
      <selection sqref="A1:L2"/>
    </sheetView>
  </sheetViews>
  <sheetFormatPr baseColWidth="10" defaultColWidth="9.1640625" defaultRowHeight="13"/>
  <cols>
    <col min="1" max="1" width="7.5" style="6" bestFit="1" customWidth="1"/>
    <col min="2" max="2" width="20.33203125" style="6" bestFit="1" customWidth="1"/>
    <col min="3" max="3" width="29" style="6" bestFit="1" customWidth="1"/>
    <col min="4" max="4" width="21.5" style="6" bestFit="1" customWidth="1"/>
    <col min="5" max="5" width="10.5" style="6" bestFit="1" customWidth="1"/>
    <col min="6" max="8" width="5.5" style="7" customWidth="1"/>
    <col min="9" max="9" width="4.83203125" style="7" customWidth="1"/>
    <col min="10" max="10" width="12.6640625" style="7" customWidth="1"/>
    <col min="11" max="11" width="8.5" style="7" bestFit="1" customWidth="1"/>
    <col min="12" max="12" width="22.6640625" style="6" customWidth="1"/>
    <col min="13" max="16384" width="9.1640625" style="3"/>
  </cols>
  <sheetData>
    <row r="1" spans="1:12" s="2" customFormat="1" ht="29" customHeight="1">
      <c r="A1" s="47" t="s">
        <v>304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9</v>
      </c>
      <c r="G3" s="59"/>
      <c r="H3" s="59"/>
      <c r="I3" s="59"/>
      <c r="J3" s="59" t="s">
        <v>200</v>
      </c>
      <c r="K3" s="59" t="s">
        <v>3</v>
      </c>
      <c r="L3" s="43" t="s">
        <v>2</v>
      </c>
    </row>
    <row r="4" spans="1:12" s="1" customFormat="1" ht="21" customHeight="1" thickBot="1">
      <c r="A4" s="56"/>
      <c r="B4" s="63"/>
      <c r="C4" s="58"/>
      <c r="D4" s="58"/>
      <c r="E4" s="58"/>
      <c r="F4" s="4">
        <v>1</v>
      </c>
      <c r="G4" s="4">
        <v>2</v>
      </c>
      <c r="H4" s="4">
        <v>3</v>
      </c>
      <c r="I4" s="4" t="s">
        <v>4</v>
      </c>
      <c r="J4" s="58"/>
      <c r="K4" s="58"/>
      <c r="L4" s="44"/>
    </row>
    <row r="5" spans="1:12" ht="16">
      <c r="A5" s="45" t="s">
        <v>35</v>
      </c>
      <c r="B5" s="45"/>
      <c r="C5" s="46"/>
      <c r="D5" s="46"/>
      <c r="E5" s="46"/>
      <c r="F5" s="46"/>
      <c r="G5" s="46"/>
      <c r="H5" s="46"/>
      <c r="I5" s="46"/>
    </row>
    <row r="6" spans="1:12">
      <c r="A6" s="15" t="s">
        <v>148</v>
      </c>
      <c r="B6" s="14" t="s">
        <v>204</v>
      </c>
      <c r="C6" s="14" t="s">
        <v>205</v>
      </c>
      <c r="D6" s="14" t="s">
        <v>206</v>
      </c>
      <c r="E6" s="14" t="s">
        <v>332</v>
      </c>
      <c r="F6" s="27" t="s">
        <v>64</v>
      </c>
      <c r="G6" s="27" t="s">
        <v>107</v>
      </c>
      <c r="H6" s="27" t="s">
        <v>108</v>
      </c>
      <c r="I6" s="15"/>
      <c r="J6" s="15" t="str">
        <f>"125,0"</f>
        <v>125,0</v>
      </c>
      <c r="K6" s="15" t="str">
        <f>"143,0875"</f>
        <v>143,0875</v>
      </c>
      <c r="L6" s="14" t="s">
        <v>277</v>
      </c>
    </row>
    <row r="7" spans="1:12">
      <c r="B7" s="6" t="s">
        <v>151</v>
      </c>
    </row>
    <row r="8" spans="1:12" ht="16">
      <c r="A8" s="60" t="s">
        <v>54</v>
      </c>
      <c r="B8" s="60"/>
      <c r="C8" s="61"/>
      <c r="D8" s="61"/>
      <c r="E8" s="61"/>
      <c r="F8" s="61"/>
      <c r="G8" s="61"/>
      <c r="H8" s="61"/>
      <c r="I8" s="61"/>
    </row>
    <row r="9" spans="1:12">
      <c r="A9" s="15" t="s">
        <v>148</v>
      </c>
      <c r="B9" s="14" t="s">
        <v>207</v>
      </c>
      <c r="C9" s="14" t="s">
        <v>318</v>
      </c>
      <c r="D9" s="14" t="s">
        <v>57</v>
      </c>
      <c r="E9" s="14" t="s">
        <v>334</v>
      </c>
      <c r="F9" s="27" t="s">
        <v>40</v>
      </c>
      <c r="G9" s="27" t="s">
        <v>48</v>
      </c>
      <c r="H9" s="27" t="s">
        <v>157</v>
      </c>
      <c r="I9" s="15"/>
      <c r="J9" s="15" t="str">
        <f>"115,0"</f>
        <v>115,0</v>
      </c>
      <c r="K9" s="15" t="str">
        <f>"121,1985"</f>
        <v>121,1985</v>
      </c>
      <c r="L9" s="14" t="s">
        <v>277</v>
      </c>
    </row>
    <row r="10" spans="1:12">
      <c r="B10" s="6" t="s">
        <v>151</v>
      </c>
    </row>
    <row r="11" spans="1:12" ht="16">
      <c r="A11" s="60" t="s">
        <v>10</v>
      </c>
      <c r="B11" s="60"/>
      <c r="C11" s="61"/>
      <c r="D11" s="61"/>
      <c r="E11" s="61"/>
      <c r="F11" s="61"/>
      <c r="G11" s="61"/>
      <c r="H11" s="61"/>
      <c r="I11" s="61"/>
    </row>
    <row r="12" spans="1:12">
      <c r="A12" s="15" t="s">
        <v>148</v>
      </c>
      <c r="B12" s="14" t="s">
        <v>208</v>
      </c>
      <c r="C12" s="14" t="s">
        <v>209</v>
      </c>
      <c r="D12" s="14" t="s">
        <v>210</v>
      </c>
      <c r="E12" s="14" t="s">
        <v>333</v>
      </c>
      <c r="F12" s="27" t="s">
        <v>176</v>
      </c>
      <c r="G12" s="27" t="s">
        <v>14</v>
      </c>
      <c r="H12" s="27" t="s">
        <v>18</v>
      </c>
      <c r="I12" s="15"/>
      <c r="J12" s="15" t="str">
        <f>"55,0"</f>
        <v>55,0</v>
      </c>
      <c r="K12" s="15" t="str">
        <f>"73,4470"</f>
        <v>73,4470</v>
      </c>
      <c r="L12" s="14" t="s">
        <v>277</v>
      </c>
    </row>
    <row r="13" spans="1:12">
      <c r="B13" s="6" t="s">
        <v>151</v>
      </c>
    </row>
    <row r="14" spans="1:12" ht="16">
      <c r="A14" s="60" t="s">
        <v>60</v>
      </c>
      <c r="B14" s="60"/>
      <c r="C14" s="61"/>
      <c r="D14" s="61"/>
      <c r="E14" s="61"/>
      <c r="F14" s="61"/>
      <c r="G14" s="61"/>
      <c r="H14" s="61"/>
      <c r="I14" s="61"/>
    </row>
    <row r="15" spans="1:12">
      <c r="A15" s="15" t="s">
        <v>148</v>
      </c>
      <c r="B15" s="14" t="s">
        <v>214</v>
      </c>
      <c r="C15" s="14" t="s">
        <v>215</v>
      </c>
      <c r="D15" s="14" t="s">
        <v>63</v>
      </c>
      <c r="E15" s="14" t="s">
        <v>332</v>
      </c>
      <c r="F15" s="27" t="s">
        <v>84</v>
      </c>
      <c r="G15" s="28" t="s">
        <v>81</v>
      </c>
      <c r="H15" s="27" t="s">
        <v>81</v>
      </c>
      <c r="I15" s="15"/>
      <c r="J15" s="15" t="str">
        <f>"250,0"</f>
        <v>250,0</v>
      </c>
      <c r="K15" s="15" t="str">
        <f>"179,4750"</f>
        <v>179,4750</v>
      </c>
      <c r="L15" s="14" t="s">
        <v>277</v>
      </c>
    </row>
    <row r="16" spans="1:12">
      <c r="B16" s="6" t="s">
        <v>151</v>
      </c>
    </row>
    <row r="17" spans="2:2">
      <c r="B17" s="6" t="s">
        <v>151</v>
      </c>
    </row>
    <row r="18" spans="2:2">
      <c r="B18" s="6" t="s">
        <v>151</v>
      </c>
    </row>
    <row r="19" spans="2:2">
      <c r="B19" s="6" t="s">
        <v>151</v>
      </c>
    </row>
    <row r="20" spans="2:2">
      <c r="B20" s="6" t="s">
        <v>151</v>
      </c>
    </row>
    <row r="21" spans="2:2">
      <c r="B21" s="6" t="s">
        <v>151</v>
      </c>
    </row>
    <row r="22" spans="2:2">
      <c r="B22" s="6" t="s">
        <v>151</v>
      </c>
    </row>
    <row r="23" spans="2:2">
      <c r="B23" s="6" t="s">
        <v>151</v>
      </c>
    </row>
    <row r="24" spans="2:2">
      <c r="B24" s="6" t="s">
        <v>151</v>
      </c>
    </row>
  </sheetData>
  <mergeCells count="14">
    <mergeCell ref="A8:I8"/>
    <mergeCell ref="A11:I11"/>
    <mergeCell ref="A14:I14"/>
    <mergeCell ref="B3:B4"/>
    <mergeCell ref="J3:J4"/>
    <mergeCell ref="K3:K4"/>
    <mergeCell ref="L3:L4"/>
    <mergeCell ref="A5:I5"/>
    <mergeCell ref="A1:L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6" bestFit="1" customWidth="1"/>
    <col min="2" max="2" width="20.6640625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1.83203125" style="6" customWidth="1"/>
    <col min="7" max="9" width="4.5" style="7" customWidth="1"/>
    <col min="10" max="10" width="4.83203125" style="7" customWidth="1"/>
    <col min="11" max="12" width="5.83203125" style="7" customWidth="1"/>
    <col min="13" max="13" width="5.6640625" style="7" customWidth="1"/>
    <col min="14" max="14" width="5.83203125" style="7" customWidth="1"/>
    <col min="15" max="15" width="7.83203125" style="7" bestFit="1" customWidth="1"/>
    <col min="16" max="16" width="7.5" style="7" bestFit="1" customWidth="1"/>
    <col min="17" max="17" width="21.83203125" style="6" bestFit="1" customWidth="1"/>
    <col min="18" max="16384" width="9.1640625" style="3"/>
  </cols>
  <sheetData>
    <row r="1" spans="1:17" s="2" customFormat="1" ht="29" customHeight="1">
      <c r="A1" s="47" t="s">
        <v>311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328</v>
      </c>
      <c r="H3" s="59"/>
      <c r="I3" s="59"/>
      <c r="J3" s="59"/>
      <c r="K3" s="59" t="s">
        <v>275</v>
      </c>
      <c r="L3" s="59"/>
      <c r="M3" s="59"/>
      <c r="N3" s="59"/>
      <c r="O3" s="59" t="s">
        <v>1</v>
      </c>
      <c r="P3" s="59" t="s">
        <v>3</v>
      </c>
      <c r="Q3" s="43" t="s">
        <v>2</v>
      </c>
    </row>
    <row r="4" spans="1:17" s="1" customFormat="1" ht="21" customHeight="1" thickBot="1">
      <c r="A4" s="56"/>
      <c r="B4" s="63"/>
      <c r="C4" s="58"/>
      <c r="D4" s="58"/>
      <c r="E4" s="58"/>
      <c r="F4" s="58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8"/>
      <c r="P4" s="58"/>
      <c r="Q4" s="44"/>
    </row>
    <row r="5" spans="1:17" ht="16">
      <c r="A5" s="45" t="s">
        <v>60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9" t="s">
        <v>148</v>
      </c>
      <c r="B6" s="8" t="s">
        <v>228</v>
      </c>
      <c r="C6" s="8" t="s">
        <v>322</v>
      </c>
      <c r="D6" s="8" t="s">
        <v>229</v>
      </c>
      <c r="E6" s="8" t="s">
        <v>334</v>
      </c>
      <c r="F6" s="8" t="s">
        <v>230</v>
      </c>
      <c r="G6" s="21" t="s">
        <v>33</v>
      </c>
      <c r="H6" s="22" t="s">
        <v>28</v>
      </c>
      <c r="I6" s="21" t="s">
        <v>34</v>
      </c>
      <c r="J6" s="9"/>
      <c r="K6" s="21" t="s">
        <v>18</v>
      </c>
      <c r="L6" s="21" t="s">
        <v>51</v>
      </c>
      <c r="M6" s="21" t="s">
        <v>33</v>
      </c>
      <c r="N6" s="9"/>
      <c r="O6" s="9" t="str">
        <f>"127,5"</f>
        <v>127,5</v>
      </c>
      <c r="P6" s="9" t="str">
        <f>"90,1552"</f>
        <v>90,1552</v>
      </c>
      <c r="Q6" s="8" t="s">
        <v>277</v>
      </c>
    </row>
    <row r="7" spans="1:17">
      <c r="A7" s="13" t="s">
        <v>148</v>
      </c>
      <c r="B7" s="12" t="s">
        <v>231</v>
      </c>
      <c r="C7" s="12" t="s">
        <v>232</v>
      </c>
      <c r="D7" s="12" t="s">
        <v>233</v>
      </c>
      <c r="E7" s="12" t="s">
        <v>332</v>
      </c>
      <c r="F7" s="12" t="s">
        <v>292</v>
      </c>
      <c r="G7" s="25" t="s">
        <v>28</v>
      </c>
      <c r="H7" s="25" t="s">
        <v>34</v>
      </c>
      <c r="I7" s="26" t="s">
        <v>65</v>
      </c>
      <c r="J7" s="13"/>
      <c r="K7" s="25" t="s">
        <v>51</v>
      </c>
      <c r="L7" s="25" t="s">
        <v>33</v>
      </c>
      <c r="M7" s="25" t="s">
        <v>162</v>
      </c>
      <c r="N7" s="13"/>
      <c r="O7" s="13" t="str">
        <f>"130,0"</f>
        <v>130,0</v>
      </c>
      <c r="P7" s="13" t="str">
        <f>"90,0445"</f>
        <v>90,0445</v>
      </c>
      <c r="Q7" s="12" t="s">
        <v>277</v>
      </c>
    </row>
    <row r="8" spans="1:17">
      <c r="B8" s="6" t="s">
        <v>151</v>
      </c>
    </row>
    <row r="9" spans="1:17" ht="16">
      <c r="A9" s="60" t="s">
        <v>177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7">
      <c r="A10" s="15" t="s">
        <v>148</v>
      </c>
      <c r="B10" s="14" t="s">
        <v>234</v>
      </c>
      <c r="C10" s="14" t="s">
        <v>235</v>
      </c>
      <c r="D10" s="14" t="s">
        <v>236</v>
      </c>
      <c r="E10" s="14" t="s">
        <v>332</v>
      </c>
      <c r="F10" s="14" t="s">
        <v>293</v>
      </c>
      <c r="G10" s="27" t="s">
        <v>16</v>
      </c>
      <c r="H10" s="27" t="s">
        <v>19</v>
      </c>
      <c r="I10" s="28" t="s">
        <v>41</v>
      </c>
      <c r="J10" s="15"/>
      <c r="K10" s="27" t="s">
        <v>51</v>
      </c>
      <c r="L10" s="27" t="s">
        <v>162</v>
      </c>
      <c r="M10" s="28" t="s">
        <v>28</v>
      </c>
      <c r="N10" s="15"/>
      <c r="O10" s="15" t="str">
        <f>"142,5"</f>
        <v>142,5</v>
      </c>
      <c r="P10" s="15" t="str">
        <f>"92,2189"</f>
        <v>92,2189</v>
      </c>
      <c r="Q10" s="14" t="s">
        <v>295</v>
      </c>
    </row>
    <row r="11" spans="1:17">
      <c r="B11" s="6" t="s">
        <v>151</v>
      </c>
    </row>
    <row r="12" spans="1:17" ht="16">
      <c r="A12" s="60" t="s">
        <v>68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7">
      <c r="A13" s="9" t="s">
        <v>148</v>
      </c>
      <c r="B13" s="8" t="s">
        <v>237</v>
      </c>
      <c r="C13" s="8" t="s">
        <v>238</v>
      </c>
      <c r="D13" s="8" t="s">
        <v>239</v>
      </c>
      <c r="E13" s="8" t="s">
        <v>332</v>
      </c>
      <c r="F13" s="8" t="s">
        <v>230</v>
      </c>
      <c r="G13" s="21" t="s">
        <v>16</v>
      </c>
      <c r="H13" s="21" t="s">
        <v>19</v>
      </c>
      <c r="I13" s="21" t="s">
        <v>240</v>
      </c>
      <c r="J13" s="9"/>
      <c r="K13" s="21" t="s">
        <v>18</v>
      </c>
      <c r="L13" s="21" t="s">
        <v>33</v>
      </c>
      <c r="M13" s="21" t="s">
        <v>162</v>
      </c>
      <c r="N13" s="9"/>
      <c r="O13" s="9" t="str">
        <f>"147,5"</f>
        <v>147,5</v>
      </c>
      <c r="P13" s="9" t="str">
        <f>"93,4412"</f>
        <v>93,4412</v>
      </c>
      <c r="Q13" s="8" t="s">
        <v>277</v>
      </c>
    </row>
    <row r="14" spans="1:17">
      <c r="A14" s="13" t="s">
        <v>149</v>
      </c>
      <c r="B14" s="12" t="s">
        <v>241</v>
      </c>
      <c r="C14" s="12" t="s">
        <v>242</v>
      </c>
      <c r="D14" s="12" t="s">
        <v>243</v>
      </c>
      <c r="E14" s="12" t="s">
        <v>332</v>
      </c>
      <c r="F14" s="12" t="s">
        <v>196</v>
      </c>
      <c r="G14" s="25" t="s">
        <v>162</v>
      </c>
      <c r="H14" s="26" t="s">
        <v>28</v>
      </c>
      <c r="I14" s="26" t="s">
        <v>28</v>
      </c>
      <c r="J14" s="13"/>
      <c r="K14" s="25" t="s">
        <v>17</v>
      </c>
      <c r="L14" s="25" t="s">
        <v>244</v>
      </c>
      <c r="M14" s="25" t="s">
        <v>14</v>
      </c>
      <c r="N14" s="13"/>
      <c r="O14" s="13" t="str">
        <f>"112,5"</f>
        <v>112,5</v>
      </c>
      <c r="P14" s="13" t="str">
        <f>"70,5656"</f>
        <v>70,5656</v>
      </c>
      <c r="Q14" s="12" t="s">
        <v>294</v>
      </c>
    </row>
    <row r="15" spans="1:17">
      <c r="B15" s="6" t="s">
        <v>151</v>
      </c>
    </row>
    <row r="16" spans="1:17">
      <c r="B16" s="6" t="s">
        <v>151</v>
      </c>
    </row>
  </sheetData>
  <mergeCells count="15">
    <mergeCell ref="A12:N12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N5"/>
    <mergeCell ref="A9:N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6" bestFit="1" customWidth="1"/>
    <col min="2" max="2" width="21.164062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3.1640625" style="6" customWidth="1"/>
    <col min="7" max="9" width="5.5" style="7" customWidth="1"/>
    <col min="10" max="10" width="4.83203125" style="7" customWidth="1"/>
    <col min="11" max="11" width="5.33203125" style="7" customWidth="1"/>
    <col min="12" max="12" width="5.5" style="7" customWidth="1"/>
    <col min="13" max="13" width="6" style="7" customWidth="1"/>
    <col min="14" max="14" width="6.1640625" style="7" customWidth="1"/>
    <col min="15" max="15" width="7.83203125" style="7" bestFit="1" customWidth="1"/>
    <col min="16" max="16" width="8.5" style="7" bestFit="1" customWidth="1"/>
    <col min="17" max="17" width="17.5" style="6" customWidth="1"/>
    <col min="18" max="16384" width="9.1640625" style="3"/>
  </cols>
  <sheetData>
    <row r="1" spans="1:17" s="2" customFormat="1" ht="29" customHeight="1">
      <c r="A1" s="47" t="s">
        <v>312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328</v>
      </c>
      <c r="H3" s="59"/>
      <c r="I3" s="59"/>
      <c r="J3" s="59"/>
      <c r="K3" s="59" t="s">
        <v>275</v>
      </c>
      <c r="L3" s="59"/>
      <c r="M3" s="59"/>
      <c r="N3" s="59"/>
      <c r="O3" s="59" t="s">
        <v>1</v>
      </c>
      <c r="P3" s="59" t="s">
        <v>3</v>
      </c>
      <c r="Q3" s="43" t="s">
        <v>2</v>
      </c>
    </row>
    <row r="4" spans="1:17" s="1" customFormat="1" ht="21" customHeight="1" thickBot="1">
      <c r="A4" s="56"/>
      <c r="B4" s="63"/>
      <c r="C4" s="58"/>
      <c r="D4" s="58"/>
      <c r="E4" s="58"/>
      <c r="F4" s="58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8"/>
      <c r="P4" s="58"/>
      <c r="Q4" s="44"/>
    </row>
    <row r="5" spans="1:17" ht="16">
      <c r="A5" s="45" t="s">
        <v>68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9" t="s">
        <v>148</v>
      </c>
      <c r="B6" s="8" t="s">
        <v>245</v>
      </c>
      <c r="C6" s="8" t="s">
        <v>246</v>
      </c>
      <c r="D6" s="8" t="s">
        <v>247</v>
      </c>
      <c r="E6" s="8" t="s">
        <v>332</v>
      </c>
      <c r="F6" s="8" t="s">
        <v>196</v>
      </c>
      <c r="G6" s="21" t="s">
        <v>40</v>
      </c>
      <c r="H6" s="22" t="s">
        <v>21</v>
      </c>
      <c r="I6" s="21" t="s">
        <v>48</v>
      </c>
      <c r="J6" s="9"/>
      <c r="K6" s="21" t="s">
        <v>15</v>
      </c>
      <c r="L6" s="21" t="s">
        <v>16</v>
      </c>
      <c r="M6" s="22" t="s">
        <v>248</v>
      </c>
      <c r="N6" s="9"/>
      <c r="O6" s="9" t="str">
        <f>"182,5"</f>
        <v>182,5</v>
      </c>
      <c r="P6" s="9" t="str">
        <f>"112,9401"</f>
        <v>112,9401</v>
      </c>
      <c r="Q6" s="8" t="s">
        <v>277</v>
      </c>
    </row>
    <row r="7" spans="1:17">
      <c r="A7" s="13" t="s">
        <v>149</v>
      </c>
      <c r="B7" s="12" t="s">
        <v>249</v>
      </c>
      <c r="C7" s="12" t="s">
        <v>250</v>
      </c>
      <c r="D7" s="12" t="s">
        <v>251</v>
      </c>
      <c r="E7" s="12" t="s">
        <v>332</v>
      </c>
      <c r="F7" s="12" t="s">
        <v>196</v>
      </c>
      <c r="G7" s="25" t="s">
        <v>39</v>
      </c>
      <c r="H7" s="25" t="s">
        <v>252</v>
      </c>
      <c r="I7" s="26" t="s">
        <v>40</v>
      </c>
      <c r="J7" s="13"/>
      <c r="K7" s="25" t="s">
        <v>34</v>
      </c>
      <c r="L7" s="25" t="s">
        <v>15</v>
      </c>
      <c r="M7" s="26" t="s">
        <v>65</v>
      </c>
      <c r="N7" s="13"/>
      <c r="O7" s="13" t="str">
        <f>"167,5"</f>
        <v>167,5</v>
      </c>
      <c r="P7" s="13" t="str">
        <f>"103,5317"</f>
        <v>103,5317</v>
      </c>
      <c r="Q7" s="12" t="s">
        <v>277</v>
      </c>
    </row>
    <row r="8" spans="1:17">
      <c r="B8" s="6" t="s">
        <v>151</v>
      </c>
    </row>
    <row r="9" spans="1:17" ht="16">
      <c r="A9" s="60" t="s">
        <v>76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7">
      <c r="A10" s="15" t="s">
        <v>148</v>
      </c>
      <c r="B10" s="14" t="s">
        <v>253</v>
      </c>
      <c r="C10" s="14" t="s">
        <v>254</v>
      </c>
      <c r="D10" s="14" t="s">
        <v>255</v>
      </c>
      <c r="E10" s="14" t="s">
        <v>332</v>
      </c>
      <c r="F10" s="14" t="s">
        <v>196</v>
      </c>
      <c r="G10" s="27" t="s">
        <v>157</v>
      </c>
      <c r="H10" s="28" t="s">
        <v>181</v>
      </c>
      <c r="I10" s="28" t="s">
        <v>181</v>
      </c>
      <c r="J10" s="15"/>
      <c r="K10" s="27" t="s">
        <v>19</v>
      </c>
      <c r="L10" s="27" t="s">
        <v>240</v>
      </c>
      <c r="M10" s="28" t="s">
        <v>20</v>
      </c>
      <c r="N10" s="15"/>
      <c r="O10" s="15" t="str">
        <f>"200,0"</f>
        <v>200,0</v>
      </c>
      <c r="P10" s="15" t="str">
        <f>"117,1700"</f>
        <v>117,1700</v>
      </c>
      <c r="Q10" s="14" t="s">
        <v>277</v>
      </c>
    </row>
    <row r="11" spans="1:17">
      <c r="B11" s="6" t="s">
        <v>151</v>
      </c>
    </row>
  </sheetData>
  <mergeCells count="14">
    <mergeCell ref="A5:N5"/>
    <mergeCell ref="A9:N9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664062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1" style="6" bestFit="1" customWidth="1"/>
    <col min="7" max="9" width="4.5" style="7" customWidth="1"/>
    <col min="10" max="10" width="4.83203125" style="7" customWidth="1"/>
    <col min="11" max="11" width="12.33203125" style="7" customWidth="1"/>
    <col min="12" max="12" width="7.5" style="7" bestFit="1" customWidth="1"/>
    <col min="13" max="13" width="21.1640625" style="6" customWidth="1"/>
    <col min="14" max="16384" width="9.1640625" style="3"/>
  </cols>
  <sheetData>
    <row r="1" spans="1:13" s="2" customFormat="1" ht="29" customHeight="1">
      <c r="A1" s="47" t="s">
        <v>315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328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5">
        <v>1</v>
      </c>
      <c r="H4" s="5">
        <v>2</v>
      </c>
      <c r="I4" s="5">
        <v>3</v>
      </c>
      <c r="J4" s="5" t="s">
        <v>4</v>
      </c>
      <c r="K4" s="58"/>
      <c r="L4" s="58"/>
      <c r="M4" s="44"/>
    </row>
    <row r="5" spans="1:13" ht="16">
      <c r="A5" s="45" t="s">
        <v>60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9" t="s">
        <v>148</v>
      </c>
      <c r="B6" s="8" t="s">
        <v>258</v>
      </c>
      <c r="C6" s="8" t="s">
        <v>259</v>
      </c>
      <c r="D6" s="8" t="s">
        <v>260</v>
      </c>
      <c r="E6" s="8" t="s">
        <v>332</v>
      </c>
      <c r="F6" s="8" t="s">
        <v>261</v>
      </c>
      <c r="G6" s="21" t="s">
        <v>33</v>
      </c>
      <c r="H6" s="21" t="s">
        <v>34</v>
      </c>
      <c r="I6" s="21" t="s">
        <v>15</v>
      </c>
      <c r="J6" s="9"/>
      <c r="K6" s="9" t="str">
        <f>"70,0"</f>
        <v>70,0</v>
      </c>
      <c r="L6" s="9" t="str">
        <f>"49,6055"</f>
        <v>49,6055</v>
      </c>
      <c r="M6" s="8" t="s">
        <v>277</v>
      </c>
    </row>
    <row r="7" spans="1:13">
      <c r="A7" s="13" t="s">
        <v>149</v>
      </c>
      <c r="B7" s="12" t="s">
        <v>231</v>
      </c>
      <c r="C7" s="12" t="s">
        <v>232</v>
      </c>
      <c r="D7" s="12" t="s">
        <v>233</v>
      </c>
      <c r="E7" s="12" t="s">
        <v>332</v>
      </c>
      <c r="F7" s="12" t="s">
        <v>292</v>
      </c>
      <c r="G7" s="25" t="s">
        <v>28</v>
      </c>
      <c r="H7" s="25" t="s">
        <v>34</v>
      </c>
      <c r="I7" s="26" t="s">
        <v>65</v>
      </c>
      <c r="J7" s="13"/>
      <c r="K7" s="13" t="str">
        <f>"67,5"</f>
        <v>67,5</v>
      </c>
      <c r="L7" s="13" t="str">
        <f>"46,7539"</f>
        <v>46,7539</v>
      </c>
      <c r="M7" s="12" t="s">
        <v>277</v>
      </c>
    </row>
    <row r="8" spans="1:13">
      <c r="B8" s="6" t="s">
        <v>151</v>
      </c>
    </row>
  </sheetData>
  <mergeCells count="12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0.6640625" style="6" bestFit="1" customWidth="1"/>
    <col min="7" max="9" width="5.5" style="7" customWidth="1"/>
    <col min="10" max="10" width="4.83203125" style="7" customWidth="1"/>
    <col min="11" max="11" width="12.1640625" style="7" customWidth="1"/>
    <col min="12" max="12" width="7.5" style="7" bestFit="1" customWidth="1"/>
    <col min="13" max="13" width="20.5" style="6" customWidth="1"/>
    <col min="14" max="16384" width="9.1640625" style="3"/>
  </cols>
  <sheetData>
    <row r="1" spans="1:13" s="2" customFormat="1" ht="29" customHeight="1">
      <c r="A1" s="47" t="s">
        <v>316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328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5">
        <v>1</v>
      </c>
      <c r="H4" s="5">
        <v>2</v>
      </c>
      <c r="I4" s="5">
        <v>3</v>
      </c>
      <c r="J4" s="5" t="s">
        <v>4</v>
      </c>
      <c r="K4" s="58"/>
      <c r="L4" s="58"/>
      <c r="M4" s="44"/>
    </row>
    <row r="5" spans="1:13" ht="16">
      <c r="A5" s="45" t="s">
        <v>177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5" t="s">
        <v>148</v>
      </c>
      <c r="B6" s="14" t="s">
        <v>272</v>
      </c>
      <c r="C6" s="14" t="s">
        <v>273</v>
      </c>
      <c r="D6" s="14" t="s">
        <v>274</v>
      </c>
      <c r="E6" s="14" t="s">
        <v>332</v>
      </c>
      <c r="F6" s="14" t="s">
        <v>230</v>
      </c>
      <c r="G6" s="27" t="s">
        <v>20</v>
      </c>
      <c r="H6" s="27" t="s">
        <v>40</v>
      </c>
      <c r="I6" s="28" t="s">
        <v>64</v>
      </c>
      <c r="J6" s="15"/>
      <c r="K6" s="15" t="str">
        <f>"100,0"</f>
        <v>100,0</v>
      </c>
      <c r="L6" s="15" t="str">
        <f>"64,8200"</f>
        <v>64,8200</v>
      </c>
      <c r="M6" s="14" t="s">
        <v>277</v>
      </c>
    </row>
    <row r="7" spans="1:13">
      <c r="B7" s="6" t="s">
        <v>151</v>
      </c>
    </row>
    <row r="8" spans="1:13" ht="16">
      <c r="A8" s="60" t="s">
        <v>68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5" t="s">
        <v>148</v>
      </c>
      <c r="B9" s="14" t="s">
        <v>271</v>
      </c>
      <c r="C9" s="14" t="s">
        <v>325</v>
      </c>
      <c r="D9" s="14" t="s">
        <v>267</v>
      </c>
      <c r="E9" s="14" t="s">
        <v>335</v>
      </c>
      <c r="F9" s="14" t="s">
        <v>230</v>
      </c>
      <c r="G9" s="27" t="s">
        <v>20</v>
      </c>
      <c r="H9" s="28" t="s">
        <v>40</v>
      </c>
      <c r="I9" s="28" t="s">
        <v>40</v>
      </c>
      <c r="J9" s="15"/>
      <c r="K9" s="15" t="str">
        <f>"90,0"</f>
        <v>90,0</v>
      </c>
      <c r="L9" s="15" t="str">
        <f>"60,5560"</f>
        <v>60,5560</v>
      </c>
      <c r="M9" s="14" t="s">
        <v>277</v>
      </c>
    </row>
    <row r="10" spans="1:13">
      <c r="B10" s="6" t="s">
        <v>151</v>
      </c>
    </row>
    <row r="11" spans="1:13" ht="16">
      <c r="A11" s="60" t="s">
        <v>76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15" t="s">
        <v>148</v>
      </c>
      <c r="B12" s="14" t="s">
        <v>253</v>
      </c>
      <c r="C12" s="14" t="s">
        <v>254</v>
      </c>
      <c r="D12" s="14" t="s">
        <v>255</v>
      </c>
      <c r="E12" s="14" t="s">
        <v>332</v>
      </c>
      <c r="F12" s="14" t="s">
        <v>196</v>
      </c>
      <c r="G12" s="27" t="s">
        <v>157</v>
      </c>
      <c r="H12" s="28" t="s">
        <v>181</v>
      </c>
      <c r="I12" s="28" t="s">
        <v>181</v>
      </c>
      <c r="J12" s="15"/>
      <c r="K12" s="15" t="str">
        <f>"115,0"</f>
        <v>115,0</v>
      </c>
      <c r="L12" s="15" t="str">
        <f>"67,3728"</f>
        <v>67,3728</v>
      </c>
      <c r="M12" s="14" t="s">
        <v>277</v>
      </c>
    </row>
    <row r="13" spans="1:13">
      <c r="B13" s="6" t="s">
        <v>151</v>
      </c>
    </row>
  </sheetData>
  <mergeCells count="14">
    <mergeCell ref="A5:J5"/>
    <mergeCell ref="A8:J8"/>
    <mergeCell ref="A11:J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9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6640625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2.33203125" style="6" customWidth="1"/>
    <col min="7" max="9" width="4.5" style="7" customWidth="1"/>
    <col min="10" max="10" width="4.83203125" style="7" customWidth="1"/>
    <col min="11" max="11" width="12.83203125" style="7" customWidth="1"/>
    <col min="12" max="12" width="7.5" style="7" bestFit="1" customWidth="1"/>
    <col min="13" max="13" width="22.83203125" style="6" customWidth="1"/>
    <col min="14" max="16384" width="9.1640625" style="3"/>
  </cols>
  <sheetData>
    <row r="1" spans="1:13" s="2" customFormat="1" ht="29" customHeight="1">
      <c r="A1" s="47" t="s">
        <v>313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328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5">
        <v>1</v>
      </c>
      <c r="H4" s="5">
        <v>2</v>
      </c>
      <c r="I4" s="5">
        <v>3</v>
      </c>
      <c r="J4" s="5" t="s">
        <v>4</v>
      </c>
      <c r="K4" s="58"/>
      <c r="L4" s="58"/>
      <c r="M4" s="44"/>
    </row>
    <row r="5" spans="1:13" ht="16">
      <c r="A5" s="45" t="s">
        <v>54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5" t="s">
        <v>148</v>
      </c>
      <c r="B6" s="14" t="s">
        <v>154</v>
      </c>
      <c r="C6" s="14" t="s">
        <v>155</v>
      </c>
      <c r="D6" s="14" t="s">
        <v>156</v>
      </c>
      <c r="E6" s="14" t="s">
        <v>332</v>
      </c>
      <c r="F6" s="14" t="s">
        <v>280</v>
      </c>
      <c r="G6" s="27" t="s">
        <v>58</v>
      </c>
      <c r="H6" s="28" t="s">
        <v>26</v>
      </c>
      <c r="I6" s="28" t="s">
        <v>26</v>
      </c>
      <c r="J6" s="15"/>
      <c r="K6" s="15" t="str">
        <f>"30,0"</f>
        <v>30,0</v>
      </c>
      <c r="L6" s="15" t="str">
        <f>"27,5985"</f>
        <v>27,5985</v>
      </c>
      <c r="M6" s="14" t="s">
        <v>279</v>
      </c>
    </row>
    <row r="7" spans="1:13">
      <c r="B7" s="6" t="s">
        <v>151</v>
      </c>
    </row>
    <row r="8" spans="1:13" ht="16">
      <c r="A8" s="60" t="s">
        <v>54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9" t="s">
        <v>148</v>
      </c>
      <c r="B9" s="8" t="s">
        <v>208</v>
      </c>
      <c r="C9" s="8" t="s">
        <v>256</v>
      </c>
      <c r="D9" s="8" t="s">
        <v>257</v>
      </c>
      <c r="E9" s="8" t="s">
        <v>332</v>
      </c>
      <c r="F9" s="8" t="s">
        <v>280</v>
      </c>
      <c r="G9" s="21" t="s">
        <v>26</v>
      </c>
      <c r="H9" s="22" t="s">
        <v>32</v>
      </c>
      <c r="I9" s="21" t="s">
        <v>32</v>
      </c>
      <c r="J9" s="9"/>
      <c r="K9" s="9" t="str">
        <f>"42,5"</f>
        <v>42,5</v>
      </c>
      <c r="L9" s="9" t="str">
        <f>"33,6090"</f>
        <v>33,6090</v>
      </c>
      <c r="M9" s="8" t="s">
        <v>278</v>
      </c>
    </row>
    <row r="10" spans="1:13">
      <c r="A10" s="13" t="s">
        <v>148</v>
      </c>
      <c r="B10" s="12" t="s">
        <v>208</v>
      </c>
      <c r="C10" s="12" t="s">
        <v>323</v>
      </c>
      <c r="D10" s="12" t="s">
        <v>257</v>
      </c>
      <c r="E10" s="12" t="s">
        <v>335</v>
      </c>
      <c r="F10" s="12" t="s">
        <v>280</v>
      </c>
      <c r="G10" s="25" t="s">
        <v>26</v>
      </c>
      <c r="H10" s="26" t="s">
        <v>32</v>
      </c>
      <c r="I10" s="25" t="s">
        <v>32</v>
      </c>
      <c r="J10" s="13"/>
      <c r="K10" s="13" t="str">
        <f>"42,5"</f>
        <v>42,5</v>
      </c>
      <c r="L10" s="13" t="str">
        <f>"35,8944"</f>
        <v>35,8944</v>
      </c>
      <c r="M10" s="12" t="s">
        <v>278</v>
      </c>
    </row>
    <row r="11" spans="1:13">
      <c r="B11" s="6" t="s">
        <v>151</v>
      </c>
    </row>
    <row r="12" spans="1:13" ht="16">
      <c r="A12" s="60" t="s">
        <v>60</v>
      </c>
      <c r="B12" s="60"/>
      <c r="C12" s="61"/>
      <c r="D12" s="61"/>
      <c r="E12" s="61"/>
      <c r="F12" s="61"/>
      <c r="G12" s="61"/>
      <c r="H12" s="61"/>
      <c r="I12" s="61"/>
      <c r="J12" s="61"/>
    </row>
    <row r="13" spans="1:13">
      <c r="A13" s="9" t="s">
        <v>148</v>
      </c>
      <c r="B13" s="8" t="s">
        <v>258</v>
      </c>
      <c r="C13" s="8" t="s">
        <v>259</v>
      </c>
      <c r="D13" s="8" t="s">
        <v>260</v>
      </c>
      <c r="E13" s="8" t="s">
        <v>332</v>
      </c>
      <c r="F13" s="8" t="s">
        <v>261</v>
      </c>
      <c r="G13" s="21" t="s">
        <v>14</v>
      </c>
      <c r="H13" s="22" t="s">
        <v>51</v>
      </c>
      <c r="I13" s="21" t="s">
        <v>162</v>
      </c>
      <c r="J13" s="9"/>
      <c r="K13" s="9" t="str">
        <f>"62,5"</f>
        <v>62,5</v>
      </c>
      <c r="L13" s="9" t="str">
        <f>"44,2906"</f>
        <v>44,2906</v>
      </c>
      <c r="M13" s="8" t="s">
        <v>277</v>
      </c>
    </row>
    <row r="14" spans="1:13">
      <c r="A14" s="13" t="s">
        <v>149</v>
      </c>
      <c r="B14" s="12" t="s">
        <v>231</v>
      </c>
      <c r="C14" s="12" t="s">
        <v>232</v>
      </c>
      <c r="D14" s="12" t="s">
        <v>233</v>
      </c>
      <c r="E14" s="12" t="s">
        <v>332</v>
      </c>
      <c r="F14" s="12" t="s">
        <v>292</v>
      </c>
      <c r="G14" s="25" t="s">
        <v>51</v>
      </c>
      <c r="H14" s="25" t="s">
        <v>33</v>
      </c>
      <c r="I14" s="25" t="s">
        <v>162</v>
      </c>
      <c r="J14" s="13"/>
      <c r="K14" s="13" t="str">
        <f>"62,5"</f>
        <v>62,5</v>
      </c>
      <c r="L14" s="13" t="str">
        <f>"43,2906"</f>
        <v>43,2906</v>
      </c>
      <c r="M14" s="12" t="s">
        <v>277</v>
      </c>
    </row>
    <row r="15" spans="1:13">
      <c r="B15" s="6" t="s">
        <v>151</v>
      </c>
    </row>
    <row r="16" spans="1:13" ht="16">
      <c r="A16" s="60" t="s">
        <v>177</v>
      </c>
      <c r="B16" s="60"/>
      <c r="C16" s="61"/>
      <c r="D16" s="61"/>
      <c r="E16" s="61"/>
      <c r="F16" s="61"/>
      <c r="G16" s="61"/>
      <c r="H16" s="61"/>
      <c r="I16" s="61"/>
      <c r="J16" s="61"/>
    </row>
    <row r="17" spans="1:13">
      <c r="A17" s="9" t="s">
        <v>148</v>
      </c>
      <c r="B17" s="8" t="s">
        <v>262</v>
      </c>
      <c r="C17" s="8" t="s">
        <v>263</v>
      </c>
      <c r="D17" s="8" t="s">
        <v>264</v>
      </c>
      <c r="E17" s="8" t="s">
        <v>332</v>
      </c>
      <c r="F17" s="8" t="s">
        <v>105</v>
      </c>
      <c r="G17" s="21" t="s">
        <v>17</v>
      </c>
      <c r="H17" s="21" t="s">
        <v>14</v>
      </c>
      <c r="I17" s="21" t="s">
        <v>18</v>
      </c>
      <c r="J17" s="9"/>
      <c r="K17" s="9" t="str">
        <f>"55,0"</f>
        <v>55,0</v>
      </c>
      <c r="L17" s="9" t="str">
        <f>"35,9398"</f>
        <v>35,9398</v>
      </c>
      <c r="M17" s="8" t="s">
        <v>277</v>
      </c>
    </row>
    <row r="18" spans="1:13">
      <c r="A18" s="13" t="s">
        <v>148</v>
      </c>
      <c r="B18" s="12" t="s">
        <v>234</v>
      </c>
      <c r="C18" s="12" t="s">
        <v>324</v>
      </c>
      <c r="D18" s="12" t="s">
        <v>236</v>
      </c>
      <c r="E18" s="12" t="s">
        <v>337</v>
      </c>
      <c r="F18" s="12" t="s">
        <v>293</v>
      </c>
      <c r="G18" s="25" t="s">
        <v>51</v>
      </c>
      <c r="H18" s="25" t="s">
        <v>162</v>
      </c>
      <c r="I18" s="26" t="s">
        <v>28</v>
      </c>
      <c r="J18" s="13"/>
      <c r="K18" s="13" t="str">
        <f>"62,5"</f>
        <v>62,5</v>
      </c>
      <c r="L18" s="13" t="str">
        <f>"45,7050"</f>
        <v>45,7050</v>
      </c>
      <c r="M18" s="12" t="s">
        <v>296</v>
      </c>
    </row>
    <row r="19" spans="1:13">
      <c r="B19" s="6" t="s">
        <v>151</v>
      </c>
    </row>
  </sheetData>
  <mergeCells count="15">
    <mergeCell ref="A16:J16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2:J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7"/>
  <sheetViews>
    <sheetView tabSelected="1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2.33203125" style="6" customWidth="1"/>
    <col min="7" max="7" width="5.5" style="7" customWidth="1"/>
    <col min="8" max="8" width="5.6640625" style="7" customWidth="1"/>
    <col min="9" max="10" width="6" style="7" customWidth="1"/>
    <col min="11" max="11" width="12.1640625" style="7" customWidth="1"/>
    <col min="12" max="12" width="7.5" style="7" bestFit="1" customWidth="1"/>
    <col min="13" max="13" width="24.33203125" style="6" customWidth="1"/>
    <col min="14" max="16384" width="9.1640625" style="3"/>
  </cols>
  <sheetData>
    <row r="1" spans="1:13" s="2" customFormat="1" ht="29" customHeight="1">
      <c r="A1" s="47" t="s">
        <v>314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328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5">
        <v>1</v>
      </c>
      <c r="H4" s="5">
        <v>2</v>
      </c>
      <c r="I4" s="5">
        <v>3</v>
      </c>
      <c r="J4" s="5" t="s">
        <v>4</v>
      </c>
      <c r="K4" s="58"/>
      <c r="L4" s="58"/>
      <c r="M4" s="44"/>
    </row>
    <row r="5" spans="1:13" ht="16">
      <c r="A5" s="45" t="s">
        <v>177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5" t="s">
        <v>148</v>
      </c>
      <c r="B6" s="14" t="s">
        <v>234</v>
      </c>
      <c r="C6" s="14" t="s">
        <v>324</v>
      </c>
      <c r="D6" s="14" t="s">
        <v>236</v>
      </c>
      <c r="E6" s="14" t="s">
        <v>337</v>
      </c>
      <c r="F6" s="14" t="s">
        <v>293</v>
      </c>
      <c r="G6" s="27" t="s">
        <v>51</v>
      </c>
      <c r="H6" s="27" t="s">
        <v>162</v>
      </c>
      <c r="I6" s="28" t="s">
        <v>28</v>
      </c>
      <c r="J6" s="15"/>
      <c r="K6" s="15" t="str">
        <f>"62,5"</f>
        <v>62,5</v>
      </c>
      <c r="L6" s="15" t="str">
        <f>"45,7050"</f>
        <v>45,7050</v>
      </c>
      <c r="M6" s="14" t="s">
        <v>296</v>
      </c>
    </row>
    <row r="7" spans="1:13">
      <c r="B7" s="6" t="s">
        <v>151</v>
      </c>
    </row>
    <row r="8" spans="1:13" ht="16">
      <c r="A8" s="60" t="s">
        <v>68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9" t="s">
        <v>148</v>
      </c>
      <c r="B9" s="8" t="s">
        <v>265</v>
      </c>
      <c r="C9" s="8" t="s">
        <v>266</v>
      </c>
      <c r="D9" s="8" t="s">
        <v>267</v>
      </c>
      <c r="E9" s="8" t="s">
        <v>332</v>
      </c>
      <c r="F9" s="8" t="s">
        <v>297</v>
      </c>
      <c r="G9" s="21" t="s">
        <v>28</v>
      </c>
      <c r="H9" s="21" t="s">
        <v>15</v>
      </c>
      <c r="I9" s="22" t="s">
        <v>65</v>
      </c>
      <c r="J9" s="9"/>
      <c r="K9" s="9" t="str">
        <f>"70,0"</f>
        <v>70,0</v>
      </c>
      <c r="L9" s="9" t="str">
        <f>"42,9345"</f>
        <v>42,9345</v>
      </c>
      <c r="M9" s="8" t="s">
        <v>277</v>
      </c>
    </row>
    <row r="10" spans="1:13">
      <c r="A10" s="11" t="s">
        <v>149</v>
      </c>
      <c r="B10" s="10" t="s">
        <v>268</v>
      </c>
      <c r="C10" s="10" t="s">
        <v>269</v>
      </c>
      <c r="D10" s="10" t="s">
        <v>270</v>
      </c>
      <c r="E10" s="10" t="s">
        <v>332</v>
      </c>
      <c r="F10" s="10" t="s">
        <v>280</v>
      </c>
      <c r="G10" s="23" t="s">
        <v>14</v>
      </c>
      <c r="H10" s="23" t="s">
        <v>18</v>
      </c>
      <c r="I10" s="11"/>
      <c r="J10" s="11"/>
      <c r="K10" s="11" t="str">
        <f>"55,0"</f>
        <v>55,0</v>
      </c>
      <c r="L10" s="11" t="str">
        <f>"33,6518"</f>
        <v>33,6518</v>
      </c>
      <c r="M10" s="10" t="s">
        <v>298</v>
      </c>
    </row>
    <row r="11" spans="1:13">
      <c r="A11" s="11" t="s">
        <v>148</v>
      </c>
      <c r="B11" s="10" t="s">
        <v>271</v>
      </c>
      <c r="C11" s="10" t="s">
        <v>325</v>
      </c>
      <c r="D11" s="10" t="s">
        <v>267</v>
      </c>
      <c r="E11" s="10" t="s">
        <v>335</v>
      </c>
      <c r="F11" s="10" t="s">
        <v>230</v>
      </c>
      <c r="G11" s="23" t="s">
        <v>28</v>
      </c>
      <c r="H11" s="24" t="s">
        <v>15</v>
      </c>
      <c r="I11" s="11"/>
      <c r="J11" s="11"/>
      <c r="K11" s="11" t="str">
        <f>"65,0"</f>
        <v>65,0</v>
      </c>
      <c r="L11" s="11" t="str">
        <f>"43,7349"</f>
        <v>43,7349</v>
      </c>
      <c r="M11" s="10" t="s">
        <v>277</v>
      </c>
    </row>
    <row r="12" spans="1:13">
      <c r="A12" s="13" t="s">
        <v>149</v>
      </c>
      <c r="B12" s="12" t="s">
        <v>268</v>
      </c>
      <c r="C12" s="12" t="s">
        <v>326</v>
      </c>
      <c r="D12" s="12" t="s">
        <v>270</v>
      </c>
      <c r="E12" s="12" t="s">
        <v>335</v>
      </c>
      <c r="F12" s="12" t="s">
        <v>280</v>
      </c>
      <c r="G12" s="25" t="s">
        <v>14</v>
      </c>
      <c r="H12" s="25" t="s">
        <v>18</v>
      </c>
      <c r="I12" s="13"/>
      <c r="J12" s="13"/>
      <c r="K12" s="13" t="str">
        <f>"55,0"</f>
        <v>55,0</v>
      </c>
      <c r="L12" s="13" t="str">
        <f>"33,6518"</f>
        <v>33,6518</v>
      </c>
      <c r="M12" s="12" t="s">
        <v>298</v>
      </c>
    </row>
    <row r="13" spans="1:13">
      <c r="B13" s="6" t="s">
        <v>151</v>
      </c>
    </row>
    <row r="14" spans="1:13" ht="16">
      <c r="A14" s="60" t="s">
        <v>76</v>
      </c>
      <c r="B14" s="60"/>
      <c r="C14" s="61"/>
      <c r="D14" s="61"/>
      <c r="E14" s="61"/>
      <c r="F14" s="61"/>
      <c r="G14" s="61"/>
      <c r="H14" s="61"/>
      <c r="I14" s="61"/>
      <c r="J14" s="61"/>
    </row>
    <row r="15" spans="1:13">
      <c r="A15" s="15" t="s">
        <v>148</v>
      </c>
      <c r="B15" s="14" t="s">
        <v>253</v>
      </c>
      <c r="C15" s="14" t="s">
        <v>254</v>
      </c>
      <c r="D15" s="14" t="s">
        <v>255</v>
      </c>
      <c r="E15" s="14" t="s">
        <v>332</v>
      </c>
      <c r="F15" s="14" t="s">
        <v>196</v>
      </c>
      <c r="G15" s="27" t="s">
        <v>19</v>
      </c>
      <c r="H15" s="27" t="s">
        <v>240</v>
      </c>
      <c r="I15" s="28" t="s">
        <v>20</v>
      </c>
      <c r="J15" s="15"/>
      <c r="K15" s="15" t="str">
        <f>"85,0"</f>
        <v>85,0</v>
      </c>
      <c r="L15" s="15" t="str">
        <f>"49,7973"</f>
        <v>49,7973</v>
      </c>
      <c r="M15" s="14" t="s">
        <v>277</v>
      </c>
    </row>
    <row r="16" spans="1:13">
      <c r="B16" s="6" t="s">
        <v>151</v>
      </c>
    </row>
    <row r="17" spans="2:2">
      <c r="B17" s="6" t="s">
        <v>151</v>
      </c>
    </row>
  </sheetData>
  <mergeCells count="14">
    <mergeCell ref="A5:J5"/>
    <mergeCell ref="A8:J8"/>
    <mergeCell ref="A14:J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5">
    <pageSetUpPr fitToPage="1"/>
  </sheetPr>
  <dimension ref="A1:U54"/>
  <sheetViews>
    <sheetView workbookViewId="0">
      <selection activeCell="E32" sqref="E32"/>
    </sheetView>
  </sheetViews>
  <sheetFormatPr baseColWidth="10" defaultColWidth="9.1640625" defaultRowHeight="13"/>
  <cols>
    <col min="1" max="1" width="7.5" style="6" bestFit="1" customWidth="1"/>
    <col min="2" max="2" width="19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3.5" style="6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8" width="5.5" style="7" customWidth="1"/>
    <col min="19" max="19" width="7.83203125" style="38" bestFit="1" customWidth="1"/>
    <col min="20" max="20" width="8.5" style="7" bestFit="1" customWidth="1"/>
    <col min="21" max="21" width="19.6640625" style="6" customWidth="1"/>
    <col min="22" max="16384" width="9.1640625" style="3"/>
  </cols>
  <sheetData>
    <row r="1" spans="1:21" s="2" customFormat="1" ht="29" customHeight="1">
      <c r="A1" s="47" t="s">
        <v>309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64" t="s">
        <v>1</v>
      </c>
      <c r="T3" s="59" t="s">
        <v>3</v>
      </c>
      <c r="U3" s="43" t="s">
        <v>2</v>
      </c>
    </row>
    <row r="4" spans="1:21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5"/>
      <c r="T4" s="58"/>
      <c r="U4" s="44"/>
    </row>
    <row r="5" spans="1:21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9" t="s">
        <v>148</v>
      </c>
      <c r="B6" s="8" t="s">
        <v>11</v>
      </c>
      <c r="C6" s="8" t="s">
        <v>12</v>
      </c>
      <c r="D6" s="8" t="s">
        <v>13</v>
      </c>
      <c r="E6" s="32" t="s">
        <v>333</v>
      </c>
      <c r="F6" s="8" t="s">
        <v>175</v>
      </c>
      <c r="G6" s="35" t="s">
        <v>14</v>
      </c>
      <c r="H6" s="21" t="s">
        <v>15</v>
      </c>
      <c r="I6" s="21" t="s">
        <v>16</v>
      </c>
      <c r="J6" s="9"/>
      <c r="K6" s="21" t="s">
        <v>17</v>
      </c>
      <c r="L6" s="22" t="s">
        <v>18</v>
      </c>
      <c r="M6" s="22" t="s">
        <v>18</v>
      </c>
      <c r="N6" s="9"/>
      <c r="O6" s="22" t="s">
        <v>19</v>
      </c>
      <c r="P6" s="21" t="s">
        <v>20</v>
      </c>
      <c r="Q6" s="21" t="s">
        <v>21</v>
      </c>
      <c r="R6" s="9"/>
      <c r="S6" s="39" t="str">
        <f>"225,0"</f>
        <v>225,0</v>
      </c>
      <c r="T6" s="9" t="str">
        <f>"228,2400"</f>
        <v>228,2400</v>
      </c>
      <c r="U6" s="8" t="s">
        <v>277</v>
      </c>
    </row>
    <row r="7" spans="1:21">
      <c r="A7" s="11" t="s">
        <v>149</v>
      </c>
      <c r="B7" s="10" t="s">
        <v>22</v>
      </c>
      <c r="C7" s="10" t="s">
        <v>23</v>
      </c>
      <c r="D7" s="10" t="s">
        <v>24</v>
      </c>
      <c r="E7" s="33" t="s">
        <v>333</v>
      </c>
      <c r="F7" s="10" t="s">
        <v>175</v>
      </c>
      <c r="G7" s="36" t="s">
        <v>25</v>
      </c>
      <c r="H7" s="23" t="s">
        <v>26</v>
      </c>
      <c r="I7" s="24" t="s">
        <v>14</v>
      </c>
      <c r="J7" s="11"/>
      <c r="K7" s="23" t="s">
        <v>27</v>
      </c>
      <c r="L7" s="24" t="s">
        <v>25</v>
      </c>
      <c r="M7" s="24" t="s">
        <v>25</v>
      </c>
      <c r="N7" s="11"/>
      <c r="O7" s="23" t="s">
        <v>14</v>
      </c>
      <c r="P7" s="24" t="s">
        <v>28</v>
      </c>
      <c r="Q7" s="23" t="s">
        <v>15</v>
      </c>
      <c r="R7" s="11"/>
      <c r="S7" s="40" t="str">
        <f>"127,5"</f>
        <v>127,5</v>
      </c>
      <c r="T7" s="11" t="str">
        <f>"170,2635"</f>
        <v>170,2635</v>
      </c>
      <c r="U7" s="10" t="s">
        <v>277</v>
      </c>
    </row>
    <row r="8" spans="1:21">
      <c r="A8" s="13" t="s">
        <v>150</v>
      </c>
      <c r="B8" s="12" t="s">
        <v>29</v>
      </c>
      <c r="C8" s="12" t="s">
        <v>30</v>
      </c>
      <c r="D8" s="12" t="s">
        <v>31</v>
      </c>
      <c r="E8" s="34" t="s">
        <v>333</v>
      </c>
      <c r="F8" s="12" t="s">
        <v>175</v>
      </c>
      <c r="G8" s="37" t="s">
        <v>25</v>
      </c>
      <c r="H8" s="25" t="s">
        <v>26</v>
      </c>
      <c r="I8" s="26" t="s">
        <v>32</v>
      </c>
      <c r="J8" s="13"/>
      <c r="K8" s="25" t="s">
        <v>27</v>
      </c>
      <c r="L8" s="26" t="s">
        <v>25</v>
      </c>
      <c r="M8" s="25" t="s">
        <v>25</v>
      </c>
      <c r="N8" s="13"/>
      <c r="O8" s="25" t="s">
        <v>14</v>
      </c>
      <c r="P8" s="25" t="s">
        <v>33</v>
      </c>
      <c r="Q8" s="26" t="s">
        <v>34</v>
      </c>
      <c r="R8" s="13"/>
      <c r="S8" s="41" t="str">
        <f>"122,5"</f>
        <v>122,5</v>
      </c>
      <c r="T8" s="13" t="str">
        <f>"163,5865"</f>
        <v>163,5865</v>
      </c>
      <c r="U8" s="12" t="s">
        <v>277</v>
      </c>
    </row>
    <row r="9" spans="1:21">
      <c r="B9" s="6" t="s">
        <v>151</v>
      </c>
    </row>
    <row r="10" spans="1:21" ht="16">
      <c r="A10" s="60" t="s">
        <v>35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21">
      <c r="A11" s="9" t="s">
        <v>148</v>
      </c>
      <c r="B11" s="8" t="s">
        <v>36</v>
      </c>
      <c r="C11" s="8" t="s">
        <v>37</v>
      </c>
      <c r="D11" s="8" t="s">
        <v>38</v>
      </c>
      <c r="E11" s="32" t="s">
        <v>333</v>
      </c>
      <c r="F11" s="8" t="s">
        <v>286</v>
      </c>
      <c r="G11" s="35" t="s">
        <v>39</v>
      </c>
      <c r="H11" s="21" t="s">
        <v>40</v>
      </c>
      <c r="I11" s="21" t="s">
        <v>21</v>
      </c>
      <c r="J11" s="9"/>
      <c r="K11" s="21" t="s">
        <v>16</v>
      </c>
      <c r="L11" s="21" t="s">
        <v>19</v>
      </c>
      <c r="M11" s="21" t="s">
        <v>41</v>
      </c>
      <c r="N11" s="9"/>
      <c r="O11" s="21" t="s">
        <v>42</v>
      </c>
      <c r="P11" s="21" t="s">
        <v>43</v>
      </c>
      <c r="Q11" s="21" t="s">
        <v>44</v>
      </c>
      <c r="R11" s="9"/>
      <c r="S11" s="39" t="str">
        <f>"340,0"</f>
        <v>340,0</v>
      </c>
      <c r="T11" s="9" t="str">
        <f>"290,8700"</f>
        <v>290,8700</v>
      </c>
      <c r="U11" s="8" t="s">
        <v>287</v>
      </c>
    </row>
    <row r="12" spans="1:21">
      <c r="A12" s="13" t="s">
        <v>149</v>
      </c>
      <c r="B12" s="12" t="s">
        <v>45</v>
      </c>
      <c r="C12" s="12" t="s">
        <v>46</v>
      </c>
      <c r="D12" s="12" t="s">
        <v>47</v>
      </c>
      <c r="E12" s="34" t="s">
        <v>333</v>
      </c>
      <c r="F12" s="12" t="s">
        <v>175</v>
      </c>
      <c r="G12" s="37" t="s">
        <v>39</v>
      </c>
      <c r="H12" s="25" t="s">
        <v>48</v>
      </c>
      <c r="I12" s="25" t="s">
        <v>49</v>
      </c>
      <c r="J12" s="13"/>
      <c r="K12" s="25" t="s">
        <v>17</v>
      </c>
      <c r="L12" s="25" t="s">
        <v>50</v>
      </c>
      <c r="M12" s="25" t="s">
        <v>51</v>
      </c>
      <c r="N12" s="13"/>
      <c r="O12" s="25" t="s">
        <v>42</v>
      </c>
      <c r="P12" s="25" t="s">
        <v>52</v>
      </c>
      <c r="Q12" s="26" t="s">
        <v>53</v>
      </c>
      <c r="R12" s="13"/>
      <c r="S12" s="41" t="str">
        <f>"337,5"</f>
        <v>337,5</v>
      </c>
      <c r="T12" s="13" t="str">
        <f>"290,5200"</f>
        <v>290,5200</v>
      </c>
      <c r="U12" s="12" t="s">
        <v>277</v>
      </c>
    </row>
    <row r="13" spans="1:21">
      <c r="B13" s="6" t="s">
        <v>151</v>
      </c>
    </row>
    <row r="14" spans="1:21" ht="16">
      <c r="A14" s="60" t="s">
        <v>54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21">
      <c r="A15" s="15" t="s">
        <v>148</v>
      </c>
      <c r="B15" s="14" t="s">
        <v>55</v>
      </c>
      <c r="C15" s="14" t="s">
        <v>56</v>
      </c>
      <c r="D15" s="14" t="s">
        <v>57</v>
      </c>
      <c r="E15" s="14" t="s">
        <v>333</v>
      </c>
      <c r="F15" s="14" t="s">
        <v>175</v>
      </c>
      <c r="G15" s="27" t="s">
        <v>58</v>
      </c>
      <c r="H15" s="28" t="s">
        <v>14</v>
      </c>
      <c r="I15" s="27" t="s">
        <v>33</v>
      </c>
      <c r="J15" s="15"/>
      <c r="K15" s="27" t="s">
        <v>25</v>
      </c>
      <c r="L15" s="28" t="s">
        <v>59</v>
      </c>
      <c r="M15" s="28" t="s">
        <v>59</v>
      </c>
      <c r="N15" s="15"/>
      <c r="O15" s="27" t="s">
        <v>33</v>
      </c>
      <c r="P15" s="27" t="s">
        <v>16</v>
      </c>
      <c r="Q15" s="28" t="s">
        <v>19</v>
      </c>
      <c r="R15" s="15"/>
      <c r="S15" s="42" t="str">
        <f>"160,0"</f>
        <v>160,0</v>
      </c>
      <c r="T15" s="15" t="str">
        <f>"127,8880"</f>
        <v>127,8880</v>
      </c>
      <c r="U15" s="14" t="s">
        <v>283</v>
      </c>
    </row>
    <row r="16" spans="1:21">
      <c r="B16" s="6" t="s">
        <v>151</v>
      </c>
    </row>
    <row r="17" spans="1:21" ht="16">
      <c r="A17" s="60" t="s">
        <v>60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21">
      <c r="A18" s="15" t="s">
        <v>148</v>
      </c>
      <c r="B18" s="14" t="s">
        <v>61</v>
      </c>
      <c r="C18" s="14" t="s">
        <v>62</v>
      </c>
      <c r="D18" s="14" t="s">
        <v>63</v>
      </c>
      <c r="E18" s="14" t="s">
        <v>333</v>
      </c>
      <c r="F18" s="14" t="s">
        <v>175</v>
      </c>
      <c r="G18" s="27" t="s">
        <v>20</v>
      </c>
      <c r="H18" s="27" t="s">
        <v>40</v>
      </c>
      <c r="I18" s="27" t="s">
        <v>64</v>
      </c>
      <c r="J18" s="15"/>
      <c r="K18" s="28" t="s">
        <v>33</v>
      </c>
      <c r="L18" s="27" t="s">
        <v>28</v>
      </c>
      <c r="M18" s="27" t="s">
        <v>65</v>
      </c>
      <c r="N18" s="15"/>
      <c r="O18" s="27" t="s">
        <v>42</v>
      </c>
      <c r="P18" s="27" t="s">
        <v>66</v>
      </c>
      <c r="Q18" s="28" t="s">
        <v>67</v>
      </c>
      <c r="R18" s="15"/>
      <c r="S18" s="42" t="str">
        <f>"337,5"</f>
        <v>337,5</v>
      </c>
      <c r="T18" s="15" t="str">
        <f>"242,2912"</f>
        <v>242,2912</v>
      </c>
      <c r="U18" s="14" t="s">
        <v>277</v>
      </c>
    </row>
    <row r="19" spans="1:21">
      <c r="B19" s="6" t="s">
        <v>151</v>
      </c>
    </row>
    <row r="20" spans="1:21" ht="16">
      <c r="A20" s="60" t="s">
        <v>68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21">
      <c r="A21" s="15" t="s">
        <v>148</v>
      </c>
      <c r="B21" s="14" t="s">
        <v>69</v>
      </c>
      <c r="C21" s="14" t="s">
        <v>70</v>
      </c>
      <c r="D21" s="14" t="s">
        <v>71</v>
      </c>
      <c r="E21" s="14" t="s">
        <v>332</v>
      </c>
      <c r="F21" s="14" t="s">
        <v>175</v>
      </c>
      <c r="G21" s="27" t="s">
        <v>72</v>
      </c>
      <c r="H21" s="27" t="s">
        <v>67</v>
      </c>
      <c r="I21" s="27" t="s">
        <v>53</v>
      </c>
      <c r="J21" s="15"/>
      <c r="K21" s="27" t="s">
        <v>39</v>
      </c>
      <c r="L21" s="27" t="s">
        <v>21</v>
      </c>
      <c r="M21" s="28" t="s">
        <v>64</v>
      </c>
      <c r="N21" s="15"/>
      <c r="O21" s="27" t="s">
        <v>73</v>
      </c>
      <c r="P21" s="27" t="s">
        <v>74</v>
      </c>
      <c r="Q21" s="27" t="s">
        <v>75</v>
      </c>
      <c r="R21" s="15"/>
      <c r="S21" s="42" t="str">
        <f>"505,0"</f>
        <v>505,0</v>
      </c>
      <c r="T21" s="15" t="str">
        <f>"326,9875"</f>
        <v>326,9875</v>
      </c>
      <c r="U21" s="14" t="s">
        <v>277</v>
      </c>
    </row>
    <row r="22" spans="1:21">
      <c r="B22" s="6" t="s">
        <v>151</v>
      </c>
    </row>
    <row r="23" spans="1:21" ht="16">
      <c r="A23" s="60" t="s">
        <v>76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21">
      <c r="A24" s="9" t="s">
        <v>148</v>
      </c>
      <c r="B24" s="8" t="s">
        <v>299</v>
      </c>
      <c r="C24" s="8" t="s">
        <v>78</v>
      </c>
      <c r="D24" s="8" t="s">
        <v>79</v>
      </c>
      <c r="E24" s="32" t="s">
        <v>332</v>
      </c>
      <c r="F24" s="8" t="s">
        <v>175</v>
      </c>
      <c r="G24" s="35" t="s">
        <v>80</v>
      </c>
      <c r="H24" s="21" t="s">
        <v>81</v>
      </c>
      <c r="I24" s="22" t="s">
        <v>82</v>
      </c>
      <c r="J24" s="9"/>
      <c r="K24" s="21" t="s">
        <v>52</v>
      </c>
      <c r="L24" s="21" t="s">
        <v>83</v>
      </c>
      <c r="M24" s="22" t="s">
        <v>53</v>
      </c>
      <c r="N24" s="9"/>
      <c r="O24" s="21" t="s">
        <v>84</v>
      </c>
      <c r="P24" s="21" t="s">
        <v>82</v>
      </c>
      <c r="Q24" s="22" t="s">
        <v>85</v>
      </c>
      <c r="R24" s="22" t="s">
        <v>85</v>
      </c>
      <c r="S24" s="39" t="str">
        <f>"685,0"</f>
        <v>685,0</v>
      </c>
      <c r="T24" s="9" t="str">
        <f>"432,0980"</f>
        <v>432,0980</v>
      </c>
      <c r="U24" s="8" t="s">
        <v>277</v>
      </c>
    </row>
    <row r="25" spans="1:21">
      <c r="A25" s="11" t="s">
        <v>149</v>
      </c>
      <c r="B25" s="10" t="s">
        <v>86</v>
      </c>
      <c r="C25" s="10" t="s">
        <v>87</v>
      </c>
      <c r="D25" s="10" t="s">
        <v>88</v>
      </c>
      <c r="E25" s="33" t="s">
        <v>332</v>
      </c>
      <c r="F25" s="10" t="s">
        <v>175</v>
      </c>
      <c r="G25" s="36" t="s">
        <v>75</v>
      </c>
      <c r="H25" s="23" t="s">
        <v>89</v>
      </c>
      <c r="I25" s="23" t="s">
        <v>90</v>
      </c>
      <c r="J25" s="11"/>
      <c r="K25" s="23" t="s">
        <v>72</v>
      </c>
      <c r="L25" s="23" t="s">
        <v>52</v>
      </c>
      <c r="M25" s="24" t="s">
        <v>91</v>
      </c>
      <c r="N25" s="11"/>
      <c r="O25" s="23" t="s">
        <v>92</v>
      </c>
      <c r="P25" s="24" t="s">
        <v>93</v>
      </c>
      <c r="Q25" s="24" t="s">
        <v>93</v>
      </c>
      <c r="R25" s="11"/>
      <c r="S25" s="40" t="str">
        <f>"667,5"</f>
        <v>667,5</v>
      </c>
      <c r="T25" s="11" t="str">
        <f>"409,5780"</f>
        <v>409,5780</v>
      </c>
      <c r="U25" s="10" t="s">
        <v>277</v>
      </c>
    </row>
    <row r="26" spans="1:21">
      <c r="A26" s="11" t="s">
        <v>150</v>
      </c>
      <c r="B26" s="10" t="s">
        <v>94</v>
      </c>
      <c r="C26" s="10" t="s">
        <v>95</v>
      </c>
      <c r="D26" s="10" t="s">
        <v>96</v>
      </c>
      <c r="E26" s="33" t="s">
        <v>332</v>
      </c>
      <c r="F26" s="10" t="s">
        <v>175</v>
      </c>
      <c r="G26" s="36" t="s">
        <v>73</v>
      </c>
      <c r="H26" s="24" t="s">
        <v>97</v>
      </c>
      <c r="I26" s="23" t="s">
        <v>97</v>
      </c>
      <c r="J26" s="11"/>
      <c r="K26" s="23" t="s">
        <v>98</v>
      </c>
      <c r="L26" s="24" t="s">
        <v>99</v>
      </c>
      <c r="M26" s="23" t="s">
        <v>43</v>
      </c>
      <c r="N26" s="11"/>
      <c r="O26" s="23" t="s">
        <v>82</v>
      </c>
      <c r="P26" s="23" t="s">
        <v>100</v>
      </c>
      <c r="Q26" s="24" t="s">
        <v>101</v>
      </c>
      <c r="R26" s="11"/>
      <c r="S26" s="40" t="str">
        <f>"642,5"</f>
        <v>642,5</v>
      </c>
      <c r="T26" s="11" t="str">
        <f>"409,7223"</f>
        <v>409,7223</v>
      </c>
      <c r="U26" s="10" t="s">
        <v>288</v>
      </c>
    </row>
    <row r="27" spans="1:21">
      <c r="A27" s="13" t="s">
        <v>152</v>
      </c>
      <c r="B27" s="12" t="s">
        <v>102</v>
      </c>
      <c r="C27" s="12" t="s">
        <v>103</v>
      </c>
      <c r="D27" s="12" t="s">
        <v>104</v>
      </c>
      <c r="E27" s="34" t="s">
        <v>332</v>
      </c>
      <c r="F27" s="12" t="s">
        <v>105</v>
      </c>
      <c r="G27" s="37" t="s">
        <v>44</v>
      </c>
      <c r="H27" s="26" t="s">
        <v>91</v>
      </c>
      <c r="I27" s="25" t="s">
        <v>106</v>
      </c>
      <c r="J27" s="13"/>
      <c r="K27" s="25" t="s">
        <v>107</v>
      </c>
      <c r="L27" s="25" t="s">
        <v>108</v>
      </c>
      <c r="M27" s="25" t="s">
        <v>109</v>
      </c>
      <c r="N27" s="13"/>
      <c r="O27" s="25" t="s">
        <v>110</v>
      </c>
      <c r="P27" s="25" t="s">
        <v>111</v>
      </c>
      <c r="Q27" s="26" t="s">
        <v>112</v>
      </c>
      <c r="R27" s="13"/>
      <c r="S27" s="41" t="str">
        <f>"505,0"</f>
        <v>505,0</v>
      </c>
      <c r="T27" s="13" t="str">
        <f>"312,0900"</f>
        <v>312,0900</v>
      </c>
      <c r="U27" s="12" t="s">
        <v>277</v>
      </c>
    </row>
    <row r="28" spans="1:21">
      <c r="B28" s="6" t="s">
        <v>151</v>
      </c>
    </row>
    <row r="29" spans="1:21" ht="16">
      <c r="A29" s="60" t="s">
        <v>113</v>
      </c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21">
      <c r="A30" s="9" t="s">
        <v>153</v>
      </c>
      <c r="B30" s="8" t="s">
        <v>114</v>
      </c>
      <c r="C30" s="8" t="s">
        <v>321</v>
      </c>
      <c r="D30" s="8" t="s">
        <v>115</v>
      </c>
      <c r="E30" s="32" t="s">
        <v>334</v>
      </c>
      <c r="F30" s="8" t="s">
        <v>105</v>
      </c>
      <c r="G30" s="35" t="s">
        <v>80</v>
      </c>
      <c r="H30" s="21" t="s">
        <v>116</v>
      </c>
      <c r="I30" s="9"/>
      <c r="J30" s="9"/>
      <c r="K30" s="22" t="s">
        <v>52</v>
      </c>
      <c r="L30" s="22" t="s">
        <v>52</v>
      </c>
      <c r="M30" s="22" t="s">
        <v>52</v>
      </c>
      <c r="N30" s="9"/>
      <c r="O30" s="22"/>
      <c r="P30" s="9"/>
      <c r="Q30" s="9"/>
      <c r="R30" s="9"/>
      <c r="S30" s="39">
        <v>0</v>
      </c>
      <c r="T30" s="9" t="str">
        <f>"0,0000"</f>
        <v>0,0000</v>
      </c>
      <c r="U30" s="8" t="s">
        <v>277</v>
      </c>
    </row>
    <row r="31" spans="1:21">
      <c r="A31" s="13" t="s">
        <v>148</v>
      </c>
      <c r="B31" s="12" t="s">
        <v>117</v>
      </c>
      <c r="C31" s="12" t="s">
        <v>118</v>
      </c>
      <c r="D31" s="12" t="s">
        <v>119</v>
      </c>
      <c r="E31" s="34" t="s">
        <v>332</v>
      </c>
      <c r="F31" s="12" t="s">
        <v>175</v>
      </c>
      <c r="G31" s="37" t="s">
        <v>89</v>
      </c>
      <c r="H31" s="25" t="s">
        <v>81</v>
      </c>
      <c r="I31" s="25" t="s">
        <v>82</v>
      </c>
      <c r="J31" s="13"/>
      <c r="K31" s="25" t="s">
        <v>53</v>
      </c>
      <c r="L31" s="25" t="s">
        <v>120</v>
      </c>
      <c r="M31" s="25" t="s">
        <v>111</v>
      </c>
      <c r="N31" s="13"/>
      <c r="O31" s="25" t="s">
        <v>100</v>
      </c>
      <c r="P31" s="25" t="s">
        <v>121</v>
      </c>
      <c r="Q31" s="25" t="s">
        <v>122</v>
      </c>
      <c r="R31" s="13"/>
      <c r="S31" s="41" t="str">
        <f>"787,5"</f>
        <v>787,5</v>
      </c>
      <c r="T31" s="13" t="str">
        <f>"466,4362"</f>
        <v>466,4362</v>
      </c>
      <c r="U31" s="12" t="s">
        <v>277</v>
      </c>
    </row>
    <row r="32" spans="1:21">
      <c r="B32" s="6" t="s">
        <v>151</v>
      </c>
    </row>
    <row r="33" spans="2:7">
      <c r="B33" s="6" t="s">
        <v>151</v>
      </c>
    </row>
    <row r="34" spans="2:7">
      <c r="B34" s="6" t="s">
        <v>151</v>
      </c>
    </row>
    <row r="35" spans="2:7">
      <c r="B35" s="6" t="s">
        <v>151</v>
      </c>
    </row>
    <row r="36" spans="2:7">
      <c r="B36" s="6" t="s">
        <v>151</v>
      </c>
    </row>
    <row r="37" spans="2:7">
      <c r="B37" s="6" t="s">
        <v>151</v>
      </c>
    </row>
    <row r="38" spans="2:7">
      <c r="B38" s="6" t="s">
        <v>151</v>
      </c>
    </row>
    <row r="39" spans="2:7">
      <c r="B39" s="6" t="s">
        <v>151</v>
      </c>
    </row>
    <row r="40" spans="2:7">
      <c r="B40" s="6" t="s">
        <v>151</v>
      </c>
    </row>
    <row r="41" spans="2:7" ht="18">
      <c r="B41" s="6" t="s">
        <v>151</v>
      </c>
      <c r="C41" s="16" t="s">
        <v>123</v>
      </c>
      <c r="D41" s="16"/>
    </row>
    <row r="42" spans="2:7" ht="16">
      <c r="B42" s="6" t="s">
        <v>151</v>
      </c>
      <c r="C42" s="17" t="s">
        <v>124</v>
      </c>
      <c r="D42" s="17"/>
    </row>
    <row r="43" spans="2:7" ht="14">
      <c r="B43" s="6" t="s">
        <v>151</v>
      </c>
      <c r="C43" s="18"/>
      <c r="D43" s="19" t="s">
        <v>125</v>
      </c>
    </row>
    <row r="44" spans="2:7" ht="14">
      <c r="B44" s="6" t="s">
        <v>151</v>
      </c>
      <c r="C44" s="20" t="s">
        <v>126</v>
      </c>
      <c r="D44" s="20" t="s">
        <v>127</v>
      </c>
      <c r="E44" s="20" t="s">
        <v>128</v>
      </c>
      <c r="F44" s="20" t="s">
        <v>129</v>
      </c>
      <c r="G44" s="20" t="s">
        <v>130</v>
      </c>
    </row>
    <row r="45" spans="2:7">
      <c r="B45" s="6" t="s">
        <v>151</v>
      </c>
      <c r="C45" s="6" t="s">
        <v>36</v>
      </c>
      <c r="D45" s="6" t="s">
        <v>131</v>
      </c>
      <c r="E45" s="7" t="s">
        <v>132</v>
      </c>
      <c r="F45" s="7" t="s">
        <v>133</v>
      </c>
      <c r="G45" s="7" t="s">
        <v>134</v>
      </c>
    </row>
    <row r="46" spans="2:7">
      <c r="B46" s="6" t="s">
        <v>151</v>
      </c>
      <c r="C46" s="6" t="s">
        <v>45</v>
      </c>
      <c r="D46" s="6" t="s">
        <v>131</v>
      </c>
      <c r="E46" s="7" t="s">
        <v>132</v>
      </c>
      <c r="F46" s="7" t="s">
        <v>135</v>
      </c>
      <c r="G46" s="7" t="s">
        <v>136</v>
      </c>
    </row>
    <row r="47" spans="2:7">
      <c r="B47" s="6" t="s">
        <v>151</v>
      </c>
      <c r="C47" s="6" t="s">
        <v>61</v>
      </c>
      <c r="D47" s="6" t="s">
        <v>131</v>
      </c>
      <c r="E47" s="7" t="s">
        <v>137</v>
      </c>
      <c r="F47" s="7" t="s">
        <v>135</v>
      </c>
      <c r="G47" s="7" t="s">
        <v>138</v>
      </c>
    </row>
    <row r="48" spans="2:7">
      <c r="B48" s="6" t="s">
        <v>151</v>
      </c>
      <c r="G48" s="6"/>
    </row>
    <row r="49" spans="2:7" ht="14">
      <c r="B49" s="6" t="s">
        <v>151</v>
      </c>
      <c r="C49" s="18"/>
      <c r="D49" s="19" t="s">
        <v>139</v>
      </c>
      <c r="G49" s="6"/>
    </row>
    <row r="50" spans="2:7" ht="14">
      <c r="B50" s="6" t="s">
        <v>151</v>
      </c>
      <c r="C50" s="20" t="s">
        <v>126</v>
      </c>
      <c r="D50" s="20" t="s">
        <v>127</v>
      </c>
      <c r="E50" s="20" t="s">
        <v>128</v>
      </c>
      <c r="F50" s="20" t="s">
        <v>129</v>
      </c>
      <c r="G50" s="20" t="s">
        <v>130</v>
      </c>
    </row>
    <row r="51" spans="2:7">
      <c r="B51" s="6" t="s">
        <v>151</v>
      </c>
      <c r="C51" s="6" t="s">
        <v>117</v>
      </c>
      <c r="D51" s="6" t="s">
        <v>139</v>
      </c>
      <c r="E51" s="7" t="s">
        <v>140</v>
      </c>
      <c r="F51" s="7" t="s">
        <v>141</v>
      </c>
      <c r="G51" s="7" t="s">
        <v>142</v>
      </c>
    </row>
    <row r="52" spans="2:7">
      <c r="B52" s="6" t="s">
        <v>151</v>
      </c>
      <c r="C52" s="6" t="s">
        <v>77</v>
      </c>
      <c r="D52" s="6" t="s">
        <v>139</v>
      </c>
      <c r="E52" s="7" t="s">
        <v>143</v>
      </c>
      <c r="F52" s="7" t="s">
        <v>144</v>
      </c>
      <c r="G52" s="7" t="s">
        <v>145</v>
      </c>
    </row>
    <row r="53" spans="2:7">
      <c r="B53" s="6" t="s">
        <v>151</v>
      </c>
      <c r="C53" s="6" t="s">
        <v>94</v>
      </c>
      <c r="D53" s="6" t="s">
        <v>139</v>
      </c>
      <c r="E53" s="7" t="s">
        <v>143</v>
      </c>
      <c r="F53" s="7" t="s">
        <v>146</v>
      </c>
      <c r="G53" s="7" t="s">
        <v>147</v>
      </c>
    </row>
    <row r="54" spans="2:7">
      <c r="B54" s="6" t="s">
        <v>151</v>
      </c>
    </row>
  </sheetData>
  <mergeCells count="20">
    <mergeCell ref="A23:R23"/>
    <mergeCell ref="A29:R29"/>
    <mergeCell ref="B3:B4"/>
    <mergeCell ref="A5:R5"/>
    <mergeCell ref="A10:R10"/>
    <mergeCell ref="A14:R14"/>
    <mergeCell ref="A17:R17"/>
    <mergeCell ref="A20:R20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4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8.1640625" style="6" bestFit="1" customWidth="1"/>
    <col min="3" max="3" width="26.5" style="6" bestFit="1" customWidth="1"/>
    <col min="4" max="4" width="21.5" style="6" bestFit="1" customWidth="1"/>
    <col min="5" max="5" width="10.5" style="6" bestFit="1" customWidth="1"/>
    <col min="6" max="6" width="33.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7" bestFit="1" customWidth="1"/>
    <col min="20" max="20" width="8.5" style="7" bestFit="1" customWidth="1"/>
    <col min="21" max="21" width="23.5" style="6" customWidth="1"/>
    <col min="22" max="16384" width="9.1640625" style="3"/>
  </cols>
  <sheetData>
    <row r="1" spans="1:21" s="2" customFormat="1" ht="29" customHeight="1">
      <c r="A1" s="47" t="s">
        <v>307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59" t="s">
        <v>1</v>
      </c>
      <c r="T3" s="59" t="s">
        <v>3</v>
      </c>
      <c r="U3" s="43" t="s">
        <v>2</v>
      </c>
    </row>
    <row r="4" spans="1:21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58"/>
      <c r="U4" s="44"/>
    </row>
    <row r="5" spans="1:21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9" t="s">
        <v>148</v>
      </c>
      <c r="B6" s="8" t="s">
        <v>167</v>
      </c>
      <c r="C6" s="8" t="s">
        <v>168</v>
      </c>
      <c r="D6" s="8" t="s">
        <v>169</v>
      </c>
      <c r="E6" s="8" t="s">
        <v>333</v>
      </c>
      <c r="F6" s="8" t="s">
        <v>175</v>
      </c>
      <c r="G6" s="21" t="s">
        <v>59</v>
      </c>
      <c r="H6" s="21" t="s">
        <v>14</v>
      </c>
      <c r="I6" s="21" t="s">
        <v>18</v>
      </c>
      <c r="J6" s="9"/>
      <c r="K6" s="21" t="s">
        <v>25</v>
      </c>
      <c r="L6" s="21" t="s">
        <v>58</v>
      </c>
      <c r="M6" s="22" t="s">
        <v>59</v>
      </c>
      <c r="N6" s="9"/>
      <c r="O6" s="21" t="s">
        <v>33</v>
      </c>
      <c r="P6" s="22" t="s">
        <v>34</v>
      </c>
      <c r="Q6" s="21" t="s">
        <v>34</v>
      </c>
      <c r="R6" s="9"/>
      <c r="S6" s="9" t="str">
        <f>"152,5"</f>
        <v>152,5</v>
      </c>
      <c r="T6" s="9" t="str">
        <f>"167,1705"</f>
        <v>167,1705</v>
      </c>
      <c r="U6" s="8" t="s">
        <v>277</v>
      </c>
    </row>
    <row r="7" spans="1:21">
      <c r="A7" s="11" t="s">
        <v>149</v>
      </c>
      <c r="B7" s="10" t="s">
        <v>170</v>
      </c>
      <c r="C7" s="10" t="s">
        <v>56</v>
      </c>
      <c r="D7" s="10" t="s">
        <v>171</v>
      </c>
      <c r="E7" s="10" t="s">
        <v>333</v>
      </c>
      <c r="F7" s="10" t="s">
        <v>175</v>
      </c>
      <c r="G7" s="23" t="s">
        <v>58</v>
      </c>
      <c r="H7" s="23" t="s">
        <v>14</v>
      </c>
      <c r="I7" s="23" t="s">
        <v>33</v>
      </c>
      <c r="J7" s="11"/>
      <c r="K7" s="24" t="s">
        <v>25</v>
      </c>
      <c r="L7" s="23" t="s">
        <v>25</v>
      </c>
      <c r="M7" s="24" t="s">
        <v>166</v>
      </c>
      <c r="N7" s="11"/>
      <c r="O7" s="23" t="s">
        <v>33</v>
      </c>
      <c r="P7" s="24" t="s">
        <v>16</v>
      </c>
      <c r="Q7" s="24" t="s">
        <v>16</v>
      </c>
      <c r="R7" s="11"/>
      <c r="S7" s="11" t="str">
        <f>"145,0"</f>
        <v>145,0</v>
      </c>
      <c r="T7" s="11" t="str">
        <f>"176,6535"</f>
        <v>176,6535</v>
      </c>
      <c r="U7" s="10" t="s">
        <v>283</v>
      </c>
    </row>
    <row r="8" spans="1:21">
      <c r="A8" s="13" t="s">
        <v>150</v>
      </c>
      <c r="B8" s="12" t="s">
        <v>172</v>
      </c>
      <c r="C8" s="12" t="s">
        <v>173</v>
      </c>
      <c r="D8" s="12" t="s">
        <v>174</v>
      </c>
      <c r="E8" s="12" t="s">
        <v>333</v>
      </c>
      <c r="F8" s="12" t="s">
        <v>175</v>
      </c>
      <c r="G8" s="26" t="s">
        <v>59</v>
      </c>
      <c r="H8" s="25" t="s">
        <v>176</v>
      </c>
      <c r="I8" s="26" t="s">
        <v>14</v>
      </c>
      <c r="J8" s="13"/>
      <c r="K8" s="25" t="s">
        <v>25</v>
      </c>
      <c r="L8" s="26" t="s">
        <v>58</v>
      </c>
      <c r="M8" s="25" t="s">
        <v>58</v>
      </c>
      <c r="N8" s="13"/>
      <c r="O8" s="25" t="s">
        <v>14</v>
      </c>
      <c r="P8" s="25" t="s">
        <v>162</v>
      </c>
      <c r="Q8" s="26" t="s">
        <v>15</v>
      </c>
      <c r="R8" s="13"/>
      <c r="S8" s="13" t="str">
        <f>"132,5"</f>
        <v>132,5</v>
      </c>
      <c r="T8" s="13" t="str">
        <f>"152,7858"</f>
        <v>152,7858</v>
      </c>
      <c r="U8" s="12" t="s">
        <v>283</v>
      </c>
    </row>
    <row r="9" spans="1:21">
      <c r="B9" s="6" t="s">
        <v>151</v>
      </c>
    </row>
    <row r="10" spans="1:21" ht="16">
      <c r="A10" s="60" t="s">
        <v>177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21">
      <c r="A11" s="15" t="s">
        <v>148</v>
      </c>
      <c r="B11" s="14" t="s">
        <v>178</v>
      </c>
      <c r="C11" s="14" t="s">
        <v>179</v>
      </c>
      <c r="D11" s="14" t="s">
        <v>180</v>
      </c>
      <c r="E11" s="14" t="s">
        <v>332</v>
      </c>
      <c r="F11" s="14" t="s">
        <v>105</v>
      </c>
      <c r="G11" s="28" t="s">
        <v>67</v>
      </c>
      <c r="H11" s="27" t="s">
        <v>67</v>
      </c>
      <c r="I11" s="27" t="s">
        <v>83</v>
      </c>
      <c r="J11" s="15"/>
      <c r="K11" s="27" t="s">
        <v>107</v>
      </c>
      <c r="L11" s="27" t="s">
        <v>181</v>
      </c>
      <c r="M11" s="27" t="s">
        <v>182</v>
      </c>
      <c r="N11" s="15"/>
      <c r="O11" s="27" t="s">
        <v>83</v>
      </c>
      <c r="P11" s="27" t="s">
        <v>53</v>
      </c>
      <c r="Q11" s="27" t="s">
        <v>183</v>
      </c>
      <c r="R11" s="15"/>
      <c r="S11" s="15" t="str">
        <f>"492,5"</f>
        <v>492,5</v>
      </c>
      <c r="T11" s="15" t="str">
        <f>"342,3368"</f>
        <v>342,3368</v>
      </c>
      <c r="U11" s="14" t="s">
        <v>284</v>
      </c>
    </row>
    <row r="12" spans="1:21">
      <c r="B12" s="6" t="s">
        <v>151</v>
      </c>
    </row>
    <row r="13" spans="1:21" ht="16">
      <c r="A13" s="60" t="s">
        <v>76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21">
      <c r="A14" s="15" t="s">
        <v>148</v>
      </c>
      <c r="B14" s="14" t="s">
        <v>184</v>
      </c>
      <c r="C14" s="14" t="s">
        <v>185</v>
      </c>
      <c r="D14" s="14" t="s">
        <v>186</v>
      </c>
      <c r="E14" s="14" t="s">
        <v>332</v>
      </c>
      <c r="F14" s="14" t="s">
        <v>187</v>
      </c>
      <c r="G14" s="27" t="s">
        <v>80</v>
      </c>
      <c r="H14" s="28" t="s">
        <v>116</v>
      </c>
      <c r="I14" s="28" t="s">
        <v>116</v>
      </c>
      <c r="J14" s="15"/>
      <c r="K14" s="27" t="s">
        <v>72</v>
      </c>
      <c r="L14" s="28" t="s">
        <v>52</v>
      </c>
      <c r="M14" s="28" t="s">
        <v>52</v>
      </c>
      <c r="N14" s="15"/>
      <c r="O14" s="27" t="s">
        <v>81</v>
      </c>
      <c r="P14" s="27" t="s">
        <v>82</v>
      </c>
      <c r="Q14" s="28" t="s">
        <v>92</v>
      </c>
      <c r="R14" s="15"/>
      <c r="S14" s="15" t="str">
        <f>"645,0"</f>
        <v>645,0</v>
      </c>
      <c r="T14" s="15" t="str">
        <f>"394,4820"</f>
        <v>394,4820</v>
      </c>
      <c r="U14" s="14" t="s">
        <v>277</v>
      </c>
    </row>
    <row r="15" spans="1:21">
      <c r="B15" s="6" t="s">
        <v>151</v>
      </c>
    </row>
    <row r="16" spans="1:21">
      <c r="B16" s="6" t="s">
        <v>151</v>
      </c>
    </row>
    <row r="17" spans="2:2">
      <c r="B17" s="6" t="s">
        <v>151</v>
      </c>
    </row>
    <row r="18" spans="2:2">
      <c r="B18" s="6" t="s">
        <v>151</v>
      </c>
    </row>
    <row r="19" spans="2:2">
      <c r="B19" s="6" t="s">
        <v>151</v>
      </c>
    </row>
    <row r="20" spans="2:2">
      <c r="B20" s="6" t="s">
        <v>151</v>
      </c>
    </row>
    <row r="21" spans="2:2">
      <c r="B21" s="6" t="s">
        <v>151</v>
      </c>
    </row>
    <row r="22" spans="2:2">
      <c r="B22" s="6" t="s">
        <v>151</v>
      </c>
    </row>
    <row r="23" spans="2:2">
      <c r="B23" s="6" t="s">
        <v>151</v>
      </c>
    </row>
    <row r="24" spans="2:2">
      <c r="B24" s="6" t="s">
        <v>151</v>
      </c>
    </row>
  </sheetData>
  <mergeCells count="16">
    <mergeCell ref="A10:R10"/>
    <mergeCell ref="A13:R13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6" bestFit="1" customWidth="1"/>
    <col min="2" max="2" width="19.1640625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3.83203125" style="6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5" width="7.83203125" style="7" bestFit="1" customWidth="1"/>
    <col min="16" max="16" width="8.5" style="7" bestFit="1" customWidth="1"/>
    <col min="17" max="17" width="15.5" style="6" bestFit="1" customWidth="1"/>
    <col min="18" max="16384" width="9.1640625" style="3"/>
  </cols>
  <sheetData>
    <row r="1" spans="1:17" s="2" customFormat="1" ht="29" customHeight="1">
      <c r="A1" s="47" t="s">
        <v>300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8</v>
      </c>
      <c r="H3" s="59"/>
      <c r="I3" s="59"/>
      <c r="J3" s="59"/>
      <c r="K3" s="59" t="s">
        <v>9</v>
      </c>
      <c r="L3" s="59"/>
      <c r="M3" s="59"/>
      <c r="N3" s="59"/>
      <c r="O3" s="59" t="s">
        <v>1</v>
      </c>
      <c r="P3" s="59" t="s">
        <v>3</v>
      </c>
      <c r="Q3" s="43" t="s">
        <v>2</v>
      </c>
    </row>
    <row r="4" spans="1:17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8"/>
      <c r="P4" s="58"/>
      <c r="Q4" s="44"/>
    </row>
    <row r="5" spans="1:17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15" t="s">
        <v>148</v>
      </c>
      <c r="B6" s="14" t="s">
        <v>208</v>
      </c>
      <c r="C6" s="14" t="s">
        <v>209</v>
      </c>
      <c r="D6" s="14" t="s">
        <v>210</v>
      </c>
      <c r="E6" s="14" t="s">
        <v>333</v>
      </c>
      <c r="F6" s="14" t="s">
        <v>211</v>
      </c>
      <c r="G6" s="27" t="s">
        <v>212</v>
      </c>
      <c r="H6" s="27" t="s">
        <v>25</v>
      </c>
      <c r="I6" s="27" t="s">
        <v>213</v>
      </c>
      <c r="J6" s="15"/>
      <c r="K6" s="27" t="s">
        <v>176</v>
      </c>
      <c r="L6" s="27" t="s">
        <v>14</v>
      </c>
      <c r="M6" s="27" t="s">
        <v>18</v>
      </c>
      <c r="N6" s="15"/>
      <c r="O6" s="15" t="str">
        <f>"82,5"</f>
        <v>82,5</v>
      </c>
      <c r="P6" s="15" t="str">
        <f>"110,1705"</f>
        <v>110,1705</v>
      </c>
      <c r="Q6" s="14" t="s">
        <v>277</v>
      </c>
    </row>
    <row r="7" spans="1:17">
      <c r="B7" s="6" t="s">
        <v>151</v>
      </c>
    </row>
    <row r="8" spans="1:17" ht="16">
      <c r="A8" s="60" t="s">
        <v>220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7">
      <c r="A9" s="15" t="s">
        <v>148</v>
      </c>
      <c r="B9" s="14" t="s">
        <v>221</v>
      </c>
      <c r="C9" s="14" t="s">
        <v>317</v>
      </c>
      <c r="D9" s="14" t="s">
        <v>222</v>
      </c>
      <c r="E9" s="14" t="s">
        <v>335</v>
      </c>
      <c r="F9" s="14" t="s">
        <v>276</v>
      </c>
      <c r="G9" s="28" t="s">
        <v>49</v>
      </c>
      <c r="H9" s="28" t="s">
        <v>108</v>
      </c>
      <c r="I9" s="27" t="s">
        <v>108</v>
      </c>
      <c r="J9" s="15"/>
      <c r="K9" s="27" t="s">
        <v>67</v>
      </c>
      <c r="L9" s="27" t="s">
        <v>199</v>
      </c>
      <c r="M9" s="27" t="s">
        <v>120</v>
      </c>
      <c r="N9" s="15"/>
      <c r="O9" s="15" t="str">
        <f>"320,0"</f>
        <v>320,0</v>
      </c>
      <c r="P9" s="15" t="str">
        <f>"180,9920"</f>
        <v>180,9920</v>
      </c>
      <c r="Q9" s="14" t="s">
        <v>277</v>
      </c>
    </row>
    <row r="10" spans="1:17">
      <c r="B10" s="6" t="s">
        <v>151</v>
      </c>
    </row>
    <row r="11" spans="1:17">
      <c r="B11" s="6" t="s">
        <v>151</v>
      </c>
    </row>
    <row r="12" spans="1:17">
      <c r="B12" s="6" t="s">
        <v>151</v>
      </c>
    </row>
    <row r="13" spans="1:17">
      <c r="B13" s="6" t="s">
        <v>151</v>
      </c>
    </row>
    <row r="14" spans="1:17">
      <c r="B14" s="6" t="s">
        <v>151</v>
      </c>
    </row>
    <row r="15" spans="1:17">
      <c r="B15" s="6" t="s">
        <v>151</v>
      </c>
    </row>
    <row r="16" spans="1:17">
      <c r="B16" s="6" t="s">
        <v>151</v>
      </c>
    </row>
    <row r="17" spans="2:6">
      <c r="B17" s="6" t="s">
        <v>151</v>
      </c>
    </row>
    <row r="18" spans="2:6">
      <c r="B18" s="6" t="s">
        <v>151</v>
      </c>
    </row>
    <row r="19" spans="2:6" ht="18">
      <c r="B19" s="6" t="s">
        <v>151</v>
      </c>
      <c r="C19" s="16"/>
      <c r="D19" s="16"/>
    </row>
    <row r="20" spans="2:6">
      <c r="B20" s="6" t="s">
        <v>151</v>
      </c>
      <c r="E20" s="7"/>
      <c r="F20" s="7"/>
    </row>
    <row r="21" spans="2:6">
      <c r="B21" s="6" t="s">
        <v>151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7" style="6" bestFit="1" customWidth="1"/>
    <col min="3" max="3" width="26.5" style="6" bestFit="1" customWidth="1"/>
    <col min="4" max="4" width="21.5" style="6" bestFit="1" customWidth="1"/>
    <col min="5" max="5" width="10.5" style="6" bestFit="1" customWidth="1"/>
    <col min="6" max="6" width="28.33203125" style="6" customWidth="1"/>
    <col min="7" max="9" width="5.5" style="7" customWidth="1"/>
    <col min="10" max="10" width="4.83203125" style="7" customWidth="1"/>
    <col min="11" max="11" width="12" style="7" customWidth="1"/>
    <col min="12" max="12" width="8.5" style="7" bestFit="1" customWidth="1"/>
    <col min="13" max="13" width="21.5" style="6" customWidth="1"/>
    <col min="14" max="16384" width="9.1640625" style="3"/>
  </cols>
  <sheetData>
    <row r="1" spans="1:13" s="2" customFormat="1" ht="29" customHeight="1">
      <c r="A1" s="47" t="s">
        <v>301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7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54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5" t="s">
        <v>148</v>
      </c>
      <c r="B6" s="14" t="s">
        <v>154</v>
      </c>
      <c r="C6" s="14" t="s">
        <v>155</v>
      </c>
      <c r="D6" s="14" t="s">
        <v>156</v>
      </c>
      <c r="E6" s="14" t="s">
        <v>332</v>
      </c>
      <c r="F6" s="14" t="s">
        <v>211</v>
      </c>
      <c r="G6" s="28" t="s">
        <v>64</v>
      </c>
      <c r="H6" s="27" t="s">
        <v>64</v>
      </c>
      <c r="I6" s="27" t="s">
        <v>49</v>
      </c>
      <c r="J6" s="15"/>
      <c r="K6" s="15" t="str">
        <f>"120,0"</f>
        <v>120,0</v>
      </c>
      <c r="L6" s="15" t="str">
        <f>"125,0400"</f>
        <v>125,0400</v>
      </c>
      <c r="M6" s="14" t="s">
        <v>278</v>
      </c>
    </row>
    <row r="7" spans="1:13">
      <c r="B7" s="6" t="s">
        <v>151</v>
      </c>
    </row>
    <row r="8" spans="1:13" ht="16">
      <c r="A8" s="60" t="s">
        <v>10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5" t="s">
        <v>148</v>
      </c>
      <c r="B9" s="14" t="s">
        <v>163</v>
      </c>
      <c r="C9" s="14" t="s">
        <v>164</v>
      </c>
      <c r="D9" s="14" t="s">
        <v>165</v>
      </c>
      <c r="E9" s="14" t="s">
        <v>333</v>
      </c>
      <c r="F9" s="14" t="s">
        <v>211</v>
      </c>
      <c r="G9" s="28" t="s">
        <v>17</v>
      </c>
      <c r="H9" s="27" t="s">
        <v>14</v>
      </c>
      <c r="I9" s="28" t="s">
        <v>18</v>
      </c>
      <c r="J9" s="15"/>
      <c r="K9" s="15" t="str">
        <f>"50,0"</f>
        <v>50,0</v>
      </c>
      <c r="L9" s="15" t="str">
        <f>"66,7700"</f>
        <v>66,7700</v>
      </c>
      <c r="M9" s="14" t="s">
        <v>278</v>
      </c>
    </row>
    <row r="10" spans="1:13">
      <c r="B10" s="6" t="s">
        <v>151</v>
      </c>
    </row>
    <row r="11" spans="1:13">
      <c r="B11" s="6" t="s">
        <v>151</v>
      </c>
    </row>
    <row r="12" spans="1:13">
      <c r="B12" s="6" t="s">
        <v>151</v>
      </c>
    </row>
    <row r="13" spans="1:13">
      <c r="B13" s="6" t="s">
        <v>151</v>
      </c>
    </row>
    <row r="14" spans="1:13">
      <c r="B14" s="6" t="s">
        <v>151</v>
      </c>
    </row>
    <row r="15" spans="1:13">
      <c r="B15" s="6" t="s">
        <v>151</v>
      </c>
    </row>
    <row r="16" spans="1:13">
      <c r="B16" s="6" t="s">
        <v>151</v>
      </c>
    </row>
    <row r="17" spans="2:2">
      <c r="B17" s="6" t="s">
        <v>151</v>
      </c>
    </row>
    <row r="18" spans="2:2">
      <c r="B18" s="6" t="s">
        <v>151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1640625" style="6" bestFit="1" customWidth="1"/>
    <col min="3" max="3" width="26.5" style="6" bestFit="1" customWidth="1"/>
    <col min="4" max="4" width="21.5" style="6" bestFit="1" customWidth="1"/>
    <col min="5" max="5" width="10.5" style="6" bestFit="1" customWidth="1"/>
    <col min="6" max="6" width="29.1640625" style="6" bestFit="1" customWidth="1"/>
    <col min="7" max="9" width="4.5" style="7" customWidth="1"/>
    <col min="10" max="10" width="4.83203125" style="7" customWidth="1"/>
    <col min="11" max="11" width="12.33203125" style="7" customWidth="1"/>
    <col min="12" max="12" width="7.5" style="7" bestFit="1" customWidth="1"/>
    <col min="13" max="13" width="18.83203125" style="6" customWidth="1"/>
    <col min="14" max="16384" width="9.1640625" style="3"/>
  </cols>
  <sheetData>
    <row r="1" spans="1:13" s="2" customFormat="1" ht="29" customHeight="1">
      <c r="A1" s="47" t="s">
        <v>302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7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5" t="s">
        <v>148</v>
      </c>
      <c r="B6" s="14" t="s">
        <v>208</v>
      </c>
      <c r="C6" s="14" t="s">
        <v>209</v>
      </c>
      <c r="D6" s="14" t="s">
        <v>210</v>
      </c>
      <c r="E6" s="14" t="s">
        <v>333</v>
      </c>
      <c r="F6" s="14" t="s">
        <v>211</v>
      </c>
      <c r="G6" s="27" t="s">
        <v>176</v>
      </c>
      <c r="H6" s="27" t="s">
        <v>14</v>
      </c>
      <c r="I6" s="27" t="s">
        <v>50</v>
      </c>
      <c r="J6" s="15"/>
      <c r="K6" s="15" t="str">
        <f>"52,5"</f>
        <v>52,5</v>
      </c>
      <c r="L6" s="15" t="str">
        <f>"70,1085"</f>
        <v>70,1085</v>
      </c>
      <c r="M6" s="14" t="s">
        <v>279</v>
      </c>
    </row>
    <row r="7" spans="1:13">
      <c r="B7" s="6" t="s">
        <v>151</v>
      </c>
    </row>
    <row r="8" spans="1:13">
      <c r="B8" s="6" t="s">
        <v>151</v>
      </c>
    </row>
    <row r="9" spans="1:13">
      <c r="B9" s="6" t="s">
        <v>151</v>
      </c>
    </row>
    <row r="10" spans="1:13">
      <c r="B10" s="6" t="s">
        <v>151</v>
      </c>
    </row>
    <row r="11" spans="1:13">
      <c r="B11" s="6" t="s">
        <v>151</v>
      </c>
    </row>
    <row r="12" spans="1:13">
      <c r="B12" s="6" t="s">
        <v>151</v>
      </c>
    </row>
    <row r="13" spans="1:13">
      <c r="B13" s="6" t="s">
        <v>151</v>
      </c>
    </row>
    <row r="14" spans="1:13">
      <c r="B14" s="6" t="s">
        <v>151</v>
      </c>
    </row>
    <row r="15" spans="1:13">
      <c r="B15" s="6" t="s">
        <v>151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29.1640625" style="6" bestFit="1" customWidth="1"/>
    <col min="7" max="9" width="5.5" style="7" customWidth="1"/>
    <col min="10" max="10" width="4.83203125" style="7" customWidth="1"/>
    <col min="11" max="11" width="12.5" style="7" customWidth="1"/>
    <col min="12" max="12" width="7.5" style="7" bestFit="1" customWidth="1"/>
    <col min="13" max="13" width="23.6640625" style="6" customWidth="1"/>
    <col min="14" max="16384" width="9.1640625" style="3"/>
  </cols>
  <sheetData>
    <row r="1" spans="1:13" s="2" customFormat="1" ht="29" customHeight="1">
      <c r="A1" s="47" t="s">
        <v>305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8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54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5" t="s">
        <v>148</v>
      </c>
      <c r="B6" s="14" t="s">
        <v>154</v>
      </c>
      <c r="C6" s="14" t="s">
        <v>155</v>
      </c>
      <c r="D6" s="14" t="s">
        <v>156</v>
      </c>
      <c r="E6" s="14" t="s">
        <v>332</v>
      </c>
      <c r="F6" s="14" t="s">
        <v>280</v>
      </c>
      <c r="G6" s="27" t="s">
        <v>14</v>
      </c>
      <c r="H6" s="28" t="s">
        <v>33</v>
      </c>
      <c r="I6" s="28" t="s">
        <v>33</v>
      </c>
      <c r="J6" s="15"/>
      <c r="K6" s="15" t="str">
        <f>"50,0"</f>
        <v>50,0</v>
      </c>
      <c r="L6" s="15" t="str">
        <f>"52,1000"</f>
        <v>52,1000</v>
      </c>
      <c r="M6" s="14" t="s">
        <v>278</v>
      </c>
    </row>
    <row r="7" spans="1:13">
      <c r="B7" s="6" t="s">
        <v>151</v>
      </c>
    </row>
    <row r="8" spans="1:13" ht="16">
      <c r="A8" s="60" t="s">
        <v>76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5" t="s">
        <v>148</v>
      </c>
      <c r="B9" s="14" t="s">
        <v>201</v>
      </c>
      <c r="C9" s="14" t="s">
        <v>202</v>
      </c>
      <c r="D9" s="14" t="s">
        <v>88</v>
      </c>
      <c r="E9" s="14" t="s">
        <v>332</v>
      </c>
      <c r="F9" s="14" t="s">
        <v>203</v>
      </c>
      <c r="G9" s="27" t="s">
        <v>109</v>
      </c>
      <c r="H9" s="28" t="s">
        <v>42</v>
      </c>
      <c r="I9" s="28" t="s">
        <v>42</v>
      </c>
      <c r="J9" s="15"/>
      <c r="K9" s="15" t="str">
        <f>"130,0"</f>
        <v>130,0</v>
      </c>
      <c r="L9" s="15" t="str">
        <f>"79,7680"</f>
        <v>79,7680</v>
      </c>
      <c r="M9" s="14" t="s">
        <v>281</v>
      </c>
    </row>
    <row r="10" spans="1:13">
      <c r="B10" s="6" t="s">
        <v>151</v>
      </c>
    </row>
    <row r="11" spans="1:13">
      <c r="B11" s="6" t="s">
        <v>151</v>
      </c>
    </row>
    <row r="12" spans="1:13">
      <c r="B12" s="6" t="s">
        <v>151</v>
      </c>
    </row>
    <row r="13" spans="1:13">
      <c r="B13" s="6" t="s">
        <v>151</v>
      </c>
    </row>
    <row r="14" spans="1:13">
      <c r="B14" s="6" t="s">
        <v>151</v>
      </c>
    </row>
    <row r="15" spans="1:13">
      <c r="B15" s="6" t="s">
        <v>151</v>
      </c>
    </row>
    <row r="16" spans="1:13">
      <c r="B16" s="6" t="s">
        <v>151</v>
      </c>
    </row>
    <row r="17" spans="2:2">
      <c r="B17" s="6" t="s">
        <v>151</v>
      </c>
    </row>
    <row r="18" spans="2:2">
      <c r="B18" s="6" t="s">
        <v>151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5.5" style="6" customWidth="1"/>
    <col min="7" max="9" width="5.5" style="7" customWidth="1"/>
    <col min="10" max="10" width="4.83203125" style="7" customWidth="1"/>
    <col min="11" max="11" width="13.5" style="7" customWidth="1"/>
    <col min="12" max="12" width="8.5" style="7" bestFit="1" customWidth="1"/>
    <col min="13" max="13" width="22.83203125" style="6" customWidth="1"/>
    <col min="14" max="16384" width="9.1640625" style="3"/>
  </cols>
  <sheetData>
    <row r="1" spans="1:13" s="2" customFormat="1" ht="29" customHeight="1">
      <c r="A1" s="47" t="s">
        <v>306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329</v>
      </c>
      <c r="B3" s="62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8</v>
      </c>
      <c r="H3" s="59"/>
      <c r="I3" s="59"/>
      <c r="J3" s="59"/>
      <c r="K3" s="59" t="s">
        <v>200</v>
      </c>
      <c r="L3" s="59" t="s">
        <v>3</v>
      </c>
      <c r="M3" s="43" t="s">
        <v>2</v>
      </c>
    </row>
    <row r="4" spans="1:13" s="1" customFormat="1" ht="21" customHeight="1" thickBot="1">
      <c r="A4" s="56"/>
      <c r="B4" s="63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60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9" t="s">
        <v>148</v>
      </c>
      <c r="B6" s="8" t="s">
        <v>188</v>
      </c>
      <c r="C6" s="8" t="s">
        <v>189</v>
      </c>
      <c r="D6" s="8" t="s">
        <v>161</v>
      </c>
      <c r="E6" s="8" t="s">
        <v>333</v>
      </c>
      <c r="F6" s="8" t="s">
        <v>276</v>
      </c>
      <c r="G6" s="21" t="s">
        <v>64</v>
      </c>
      <c r="H6" s="21" t="s">
        <v>190</v>
      </c>
      <c r="I6" s="21" t="s">
        <v>157</v>
      </c>
      <c r="J6" s="9"/>
      <c r="K6" s="9" t="str">
        <f>"115,0"</f>
        <v>115,0</v>
      </c>
      <c r="L6" s="9" t="str">
        <f>"83,5360"</f>
        <v>83,5360</v>
      </c>
      <c r="M6" s="8" t="s">
        <v>282</v>
      </c>
    </row>
    <row r="7" spans="1:13">
      <c r="A7" s="13" t="s">
        <v>148</v>
      </c>
      <c r="B7" s="12" t="s">
        <v>191</v>
      </c>
      <c r="C7" s="12" t="s">
        <v>319</v>
      </c>
      <c r="D7" s="12" t="s">
        <v>192</v>
      </c>
      <c r="E7" s="12" t="s">
        <v>336</v>
      </c>
      <c r="F7" s="12" t="s">
        <v>327</v>
      </c>
      <c r="G7" s="25" t="s">
        <v>157</v>
      </c>
      <c r="H7" s="25" t="s">
        <v>49</v>
      </c>
      <c r="I7" s="26" t="s">
        <v>108</v>
      </c>
      <c r="J7" s="13"/>
      <c r="K7" s="13" t="str">
        <f>"120,0"</f>
        <v>120,0</v>
      </c>
      <c r="L7" s="13" t="str">
        <f>"129,8125"</f>
        <v>129,8125</v>
      </c>
      <c r="M7" s="12" t="s">
        <v>277</v>
      </c>
    </row>
    <row r="8" spans="1:13">
      <c r="B8" s="6" t="s">
        <v>151</v>
      </c>
    </row>
    <row r="9" spans="1:13" ht="16">
      <c r="A9" s="60" t="s">
        <v>68</v>
      </c>
      <c r="B9" s="60"/>
      <c r="C9" s="61"/>
      <c r="D9" s="61"/>
      <c r="E9" s="61"/>
      <c r="F9" s="61"/>
      <c r="G9" s="61"/>
      <c r="H9" s="61"/>
      <c r="I9" s="61"/>
      <c r="J9" s="61"/>
    </row>
    <row r="10" spans="1:13">
      <c r="A10" s="15" t="s">
        <v>148</v>
      </c>
      <c r="B10" s="14" t="s">
        <v>193</v>
      </c>
      <c r="C10" s="14" t="s">
        <v>194</v>
      </c>
      <c r="D10" s="14" t="s">
        <v>195</v>
      </c>
      <c r="E10" s="14" t="s">
        <v>332</v>
      </c>
      <c r="F10" s="14" t="s">
        <v>196</v>
      </c>
      <c r="G10" s="27" t="s">
        <v>43</v>
      </c>
      <c r="H10" s="27" t="s">
        <v>72</v>
      </c>
      <c r="I10" s="28" t="s">
        <v>66</v>
      </c>
      <c r="J10" s="15"/>
      <c r="K10" s="15" t="str">
        <f>"150,0"</f>
        <v>150,0</v>
      </c>
      <c r="L10" s="15" t="str">
        <f>"99,0150"</f>
        <v>99,0150</v>
      </c>
      <c r="M10" s="14" t="s">
        <v>277</v>
      </c>
    </row>
    <row r="11" spans="1:13">
      <c r="B11" s="6" t="s">
        <v>151</v>
      </c>
    </row>
    <row r="12" spans="1:13" ht="16">
      <c r="A12" s="60" t="s">
        <v>76</v>
      </c>
      <c r="B12" s="60"/>
      <c r="C12" s="61"/>
      <c r="D12" s="61"/>
      <c r="E12" s="61"/>
      <c r="F12" s="61"/>
      <c r="G12" s="61"/>
      <c r="H12" s="61"/>
      <c r="I12" s="61"/>
      <c r="J12" s="61"/>
    </row>
    <row r="13" spans="1:13">
      <c r="A13" s="15" t="s">
        <v>148</v>
      </c>
      <c r="B13" s="14" t="s">
        <v>197</v>
      </c>
      <c r="C13" s="14" t="s">
        <v>320</v>
      </c>
      <c r="D13" s="14" t="s">
        <v>198</v>
      </c>
      <c r="E13" s="14" t="s">
        <v>335</v>
      </c>
      <c r="F13" s="14" t="s">
        <v>105</v>
      </c>
      <c r="G13" s="27" t="s">
        <v>67</v>
      </c>
      <c r="H13" s="27" t="s">
        <v>199</v>
      </c>
      <c r="I13" s="27" t="s">
        <v>183</v>
      </c>
      <c r="J13" s="15"/>
      <c r="K13" s="15" t="str">
        <f>"190,0"</f>
        <v>190,0</v>
      </c>
      <c r="L13" s="15" t="str">
        <f>"117,5419"</f>
        <v>117,5419</v>
      </c>
      <c r="M13" s="14" t="s">
        <v>277</v>
      </c>
    </row>
    <row r="14" spans="1:13">
      <c r="B14" s="6" t="s">
        <v>151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6.83203125" style="3" customWidth="1"/>
    <col min="2" max="2" width="25.83203125" style="6" bestFit="1" customWidth="1"/>
    <col min="3" max="3" width="27.83203125" style="6" customWidth="1"/>
    <col min="4" max="4" width="16.5" style="6" customWidth="1"/>
    <col min="5" max="5" width="12" style="6" customWidth="1"/>
    <col min="6" max="6" width="34.1640625" style="6" customWidth="1"/>
    <col min="7" max="7" width="6.5" style="6" customWidth="1"/>
    <col min="8" max="8" width="5.6640625" style="6" customWidth="1"/>
    <col min="9" max="9" width="5.5" style="6" customWidth="1"/>
    <col min="10" max="10" width="4.83203125" style="6" bestFit="1" customWidth="1"/>
    <col min="11" max="11" width="7.83203125" style="7" bestFit="1" customWidth="1"/>
    <col min="12" max="12" width="8.5" style="7" bestFit="1" customWidth="1"/>
    <col min="13" max="13" width="23" style="6" bestFit="1" customWidth="1"/>
    <col min="14" max="16384" width="9.1640625" style="3"/>
  </cols>
  <sheetData>
    <row r="1" spans="1:13" s="2" customFormat="1" ht="15" customHeight="1">
      <c r="A1" s="47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73.5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55" t="s">
        <v>329</v>
      </c>
      <c r="B3" s="59" t="s">
        <v>0</v>
      </c>
      <c r="C3" s="57" t="s">
        <v>330</v>
      </c>
      <c r="D3" s="57" t="s">
        <v>6</v>
      </c>
      <c r="E3" s="59" t="s">
        <v>331</v>
      </c>
      <c r="F3" s="59" t="s">
        <v>5</v>
      </c>
      <c r="G3" s="59" t="s">
        <v>8</v>
      </c>
      <c r="H3" s="59"/>
      <c r="I3" s="59"/>
      <c r="J3" s="59"/>
      <c r="K3" s="59" t="s">
        <v>1</v>
      </c>
      <c r="L3" s="59" t="s">
        <v>3</v>
      </c>
      <c r="M3" s="43" t="s">
        <v>2</v>
      </c>
    </row>
    <row r="4" spans="1:13" s="1" customFormat="1" ht="21" customHeight="1" thickBot="1">
      <c r="A4" s="56"/>
      <c r="B4" s="58"/>
      <c r="C4" s="58"/>
      <c r="D4" s="58"/>
      <c r="E4" s="58"/>
      <c r="F4" s="58"/>
      <c r="G4" s="29">
        <v>1</v>
      </c>
      <c r="H4" s="29">
        <v>2</v>
      </c>
      <c r="I4" s="29">
        <v>3</v>
      </c>
      <c r="J4" s="29" t="s">
        <v>4</v>
      </c>
      <c r="K4" s="58"/>
      <c r="L4" s="58"/>
      <c r="M4" s="44"/>
    </row>
    <row r="5" spans="1:13" ht="16">
      <c r="B5" s="60" t="s">
        <v>76</v>
      </c>
      <c r="C5" s="71"/>
      <c r="D5" s="71"/>
      <c r="E5" s="71"/>
      <c r="F5" s="71"/>
      <c r="G5" s="71"/>
      <c r="H5" s="71"/>
      <c r="I5" s="71"/>
      <c r="J5" s="71"/>
    </row>
    <row r="6" spans="1:13">
      <c r="A6" s="31" t="s">
        <v>148</v>
      </c>
      <c r="B6" s="14" t="s">
        <v>290</v>
      </c>
      <c r="C6" s="14" t="s">
        <v>223</v>
      </c>
      <c r="D6" s="14" t="s">
        <v>224</v>
      </c>
      <c r="E6" s="14" t="s">
        <v>332</v>
      </c>
      <c r="F6" s="14" t="s">
        <v>105</v>
      </c>
      <c r="G6" s="27" t="s">
        <v>84</v>
      </c>
      <c r="H6" s="27" t="s">
        <v>225</v>
      </c>
      <c r="I6" s="27" t="s">
        <v>92</v>
      </c>
      <c r="J6" s="14"/>
      <c r="K6" s="15" t="str">
        <f>"270,0"</f>
        <v>270,0</v>
      </c>
      <c r="L6" s="15" t="str">
        <f>"160,6230"</f>
        <v>160,6230</v>
      </c>
      <c r="M6" s="14" t="s">
        <v>277</v>
      </c>
    </row>
    <row r="8" spans="1:13" ht="16">
      <c r="B8" s="60" t="s">
        <v>220</v>
      </c>
      <c r="C8" s="61"/>
      <c r="D8" s="61"/>
      <c r="E8" s="61"/>
      <c r="F8" s="61"/>
      <c r="G8" s="61"/>
      <c r="H8" s="61"/>
      <c r="I8" s="61"/>
      <c r="J8" s="61"/>
    </row>
    <row r="9" spans="1:13">
      <c r="A9" s="30" t="s">
        <v>153</v>
      </c>
      <c r="B9" s="14" t="s">
        <v>291</v>
      </c>
      <c r="C9" s="14" t="s">
        <v>226</v>
      </c>
      <c r="D9" s="14" t="s">
        <v>227</v>
      </c>
      <c r="E9" s="14" t="s">
        <v>332</v>
      </c>
      <c r="F9" s="14" t="s">
        <v>289</v>
      </c>
      <c r="G9" s="28" t="s">
        <v>112</v>
      </c>
      <c r="H9" s="28" t="s">
        <v>75</v>
      </c>
      <c r="I9" s="28" t="s">
        <v>75</v>
      </c>
      <c r="J9" s="14"/>
      <c r="K9" s="42">
        <v>0</v>
      </c>
      <c r="L9" s="15" t="str">
        <f>"0,0000"</f>
        <v>0,0000</v>
      </c>
      <c r="M9" s="14" t="s">
        <v>277</v>
      </c>
    </row>
  </sheetData>
  <mergeCells count="13">
    <mergeCell ref="B8:J8"/>
    <mergeCell ref="K3:K4"/>
    <mergeCell ref="L3:L4"/>
    <mergeCell ref="A1:M2"/>
    <mergeCell ref="A3:A4"/>
    <mergeCell ref="M3:M4"/>
    <mergeCell ref="B5:J5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IPL ПЛ без экипировки ДК</vt:lpstr>
      <vt:lpstr>IPL ПЛ без экипировки</vt:lpstr>
      <vt:lpstr>IPL ПЛ в бинтах</vt:lpstr>
      <vt:lpstr>IPL Двоеборье без экип</vt:lpstr>
      <vt:lpstr>IPL Присед без экипировки ДК</vt:lpstr>
      <vt:lpstr>IPL Присед без экипировки</vt:lpstr>
      <vt:lpstr>IPL Жим без экипировки ДК</vt:lpstr>
      <vt:lpstr>IPL Жим без экипировки</vt:lpstr>
      <vt:lpstr>СПР Жим софт многопетельная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2020-11-14T17:00:32Z</dcterms:modified>
</cp:coreProperties>
</file>