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3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/Users/ekaterinaseveleva/Downloads/"/>
    </mc:Choice>
  </mc:AlternateContent>
  <xr:revisionPtr revIDLastSave="0" documentId="13_ncr:1_{8EB0BFD0-772C-5F4A-B8D7-2F72B87DB32A}" xr6:coauthVersionLast="45" xr6:coauthVersionMax="45" xr10:uidLastSave="{00000000-0000-0000-0000-000000000000}"/>
  <bookViews>
    <workbookView xWindow="0" yWindow="460" windowWidth="28800" windowHeight="14640" firstSheet="2" activeTab="11" xr2:uid="{00000000-000D-0000-FFFF-FFFF00000000}"/>
  </bookViews>
  <sheets>
    <sheet name="Biceps curl Pro" sheetId="34" r:id="rId1"/>
    <sheet name="Biceps curl Am" sheetId="33" r:id="rId2"/>
    <sheet name="PP Raw Pro" sheetId="19" r:id="rId3"/>
    <sheet name="DL Raw Pro" sheetId="17" r:id="rId4"/>
    <sheet name="BP Soft MP Pro" sheetId="15" r:id="rId5"/>
    <sheet name="BP Soft MP Am" sheetId="14" r:id="rId6"/>
    <sheet name="BP Sost SP Pro" sheetId="13" r:id="rId7"/>
    <sheet name="BP Raw Pro" sheetId="11" r:id="rId8"/>
    <sheet name="BP Raw Am" sheetId="10" r:id="rId9"/>
    <sheet name="BP Military Pro" sheetId="8" r:id="rId10"/>
    <sheet name="BP Military Am" sheetId="7" r:id="rId11"/>
    <sheet name="PL  Raw Am" sheetId="5" r:id="rId12"/>
  </sheets>
  <definedNames>
    <definedName name="_xlnm._FilterDatabase" localSheetId="11" hidden="1">'PL  Raw Am'!$A$1:$S$3</definedName>
  </definedNames>
  <calcPr calcId="191028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6" i="34" l="1"/>
  <c r="K6" i="34"/>
  <c r="L6" i="33"/>
  <c r="K6" i="33"/>
  <c r="P6" i="19"/>
  <c r="O6" i="19"/>
  <c r="L6" i="17"/>
  <c r="K6" i="17"/>
  <c r="L9" i="15"/>
  <c r="K9" i="15"/>
  <c r="L6" i="15"/>
  <c r="K6" i="15"/>
  <c r="L6" i="14"/>
  <c r="K6" i="14"/>
  <c r="L10" i="13"/>
  <c r="K10" i="13"/>
  <c r="L7" i="13"/>
  <c r="K7" i="13"/>
  <c r="L6" i="13"/>
  <c r="K6" i="13"/>
  <c r="L11" i="11"/>
  <c r="K11" i="11"/>
  <c r="L10" i="11"/>
  <c r="K10" i="11"/>
  <c r="L9" i="11"/>
  <c r="K9" i="11"/>
  <c r="L6" i="11"/>
  <c r="K6" i="11"/>
  <c r="L25" i="10"/>
  <c r="K25" i="10"/>
  <c r="L24" i="10"/>
  <c r="K24" i="10"/>
  <c r="L23" i="10"/>
  <c r="K23" i="10"/>
  <c r="L20" i="10"/>
  <c r="K20" i="10"/>
  <c r="L19" i="10"/>
  <c r="K19" i="10"/>
  <c r="L16" i="10"/>
  <c r="K16" i="10"/>
  <c r="L13" i="10"/>
  <c r="K13" i="10"/>
  <c r="L10" i="10"/>
  <c r="K10" i="10"/>
  <c r="L9" i="10"/>
  <c r="K9" i="10"/>
  <c r="L6" i="10"/>
  <c r="K6" i="10"/>
  <c r="L6" i="8"/>
  <c r="K6" i="8"/>
  <c r="L6" i="7"/>
  <c r="K6" i="7"/>
  <c r="D6" i="7"/>
  <c r="T9" i="5"/>
  <c r="S9" i="5"/>
  <c r="T6" i="5"/>
  <c r="S6" i="5"/>
</calcChain>
</file>

<file path=xl/sharedStrings.xml><?xml version="1.0" encoding="utf-8"?>
<sst xmlns="http://schemas.openxmlformats.org/spreadsheetml/2006/main" count="890" uniqueCount="288">
  <si>
    <t>ФИО</t>
  </si>
  <si>
    <t>Жим</t>
  </si>
  <si>
    <t>Сумма</t>
  </si>
  <si>
    <t>Тренер</t>
  </si>
  <si>
    <t>Очки</t>
  </si>
  <si>
    <t>Рек</t>
  </si>
  <si>
    <t>Возрастная группа
Дата рождения/Возраст</t>
  </si>
  <si>
    <t>Собственный 
Вес</t>
  </si>
  <si>
    <t>Город/Область</t>
  </si>
  <si>
    <t>Shv/Mel</t>
  </si>
  <si>
    <t>Приседание</t>
  </si>
  <si>
    <t>Жим лёжа</t>
  </si>
  <si>
    <t>Становая тяга</t>
  </si>
  <si>
    <t>ВЕСОВАЯ КАТЕГОРИЯ   75</t>
  </si>
  <si>
    <t>Герман Алексей</t>
  </si>
  <si>
    <t>1. Герман Алексей</t>
  </si>
  <si>
    <t>Открытая (12.10.1989)/29</t>
  </si>
  <si>
    <t>73,50</t>
  </si>
  <si>
    <t xml:space="preserve">Великие Луки </t>
  </si>
  <si>
    <t xml:space="preserve">Великие Луки/Псковская область </t>
  </si>
  <si>
    <t>180,0</t>
  </si>
  <si>
    <t>190,0</t>
  </si>
  <si>
    <t>200,0</t>
  </si>
  <si>
    <t>115,0</t>
  </si>
  <si>
    <t>120,0</t>
  </si>
  <si>
    <t>125,0</t>
  </si>
  <si>
    <t>210,0</t>
  </si>
  <si>
    <t xml:space="preserve"> </t>
  </si>
  <si>
    <t>ВЕСОВАЯ КАТЕГОРИЯ   125</t>
  </si>
  <si>
    <t>Фролов Сергей</t>
  </si>
  <si>
    <t>1. Фролов Сергей</t>
  </si>
  <si>
    <t>Открытая (21.03.1986)/33</t>
  </si>
  <si>
    <t>111,50</t>
  </si>
  <si>
    <t xml:space="preserve">Торопец/Тверская область </t>
  </si>
  <si>
    <t>220,0</t>
  </si>
  <si>
    <t>235,0</t>
  </si>
  <si>
    <t>250,0</t>
  </si>
  <si>
    <t>165,0</t>
  </si>
  <si>
    <t>172,5</t>
  </si>
  <si>
    <t>175,0</t>
  </si>
  <si>
    <t>Главный судья:</t>
  </si>
  <si>
    <t>Главный секретарь:</t>
  </si>
  <si>
    <t>Старший судья:</t>
  </si>
  <si>
    <t>Боковой судья:</t>
  </si>
  <si>
    <t xml:space="preserve">Абсолютный зачёт </t>
  </si>
  <si>
    <t xml:space="preserve">Мужчины </t>
  </si>
  <si>
    <t xml:space="preserve">Открытая </t>
  </si>
  <si>
    <t xml:space="preserve">ФИО </t>
  </si>
  <si>
    <t xml:space="preserve">Возрастная группа </t>
  </si>
  <si>
    <t xml:space="preserve">Весовая </t>
  </si>
  <si>
    <t xml:space="preserve">Сумма </t>
  </si>
  <si>
    <t xml:space="preserve">Shv/Mel </t>
  </si>
  <si>
    <t>75</t>
  </si>
  <si>
    <t>535,0</t>
  </si>
  <si>
    <t>361,2320</t>
  </si>
  <si>
    <t>125</t>
  </si>
  <si>
    <t>645,0</t>
  </si>
  <si>
    <t>344,9460</t>
  </si>
  <si>
    <t xml:space="preserve">Командное первенство </t>
  </si>
  <si>
    <t xml:space="preserve">Команда </t>
  </si>
  <si>
    <t xml:space="preserve">Очки </t>
  </si>
  <si>
    <t xml:space="preserve">Участники </t>
  </si>
  <si>
    <t xml:space="preserve">6(3+3) </t>
  </si>
  <si>
    <t xml:space="preserve">Фролов Сергей, Герман Алексей </t>
  </si>
  <si>
    <t>Сухов Дмитрий</t>
  </si>
  <si>
    <t>1. Сухов Дмитрий</t>
  </si>
  <si>
    <t>Открытая (22.01.1995)/24</t>
  </si>
  <si>
    <t>73,00</t>
  </si>
  <si>
    <t xml:space="preserve">лично </t>
  </si>
  <si>
    <t xml:space="preserve">Смоленск/Смоленская область </t>
  </si>
  <si>
    <t>127,5</t>
  </si>
  <si>
    <t>86,5598</t>
  </si>
  <si>
    <t>Результат</t>
  </si>
  <si>
    <t>Мацур Виктор</t>
  </si>
  <si>
    <t>1. Мацур Виктор</t>
  </si>
  <si>
    <t>Мастера 50 - 54 (03.06.1965)/54</t>
  </si>
  <si>
    <t>114,60</t>
  </si>
  <si>
    <t xml:space="preserve">Беларусь </t>
  </si>
  <si>
    <t xml:space="preserve">Орша/ </t>
  </si>
  <si>
    <t>166,0</t>
  </si>
  <si>
    <t>170,0</t>
  </si>
  <si>
    <t xml:space="preserve">Варава Игорь </t>
  </si>
  <si>
    <t xml:space="preserve">Мастера </t>
  </si>
  <si>
    <t xml:space="preserve">Мастера 50 - 54 </t>
  </si>
  <si>
    <t>121,9853</t>
  </si>
  <si>
    <t>ВЕСОВАЯ КАТЕГОРИЯ   67.5</t>
  </si>
  <si>
    <t>Миронов Дмитрий</t>
  </si>
  <si>
    <t>1. Миронов Дмитрий</t>
  </si>
  <si>
    <t>Юноши 14-15 (25.08.2003)/15</t>
  </si>
  <si>
    <t>67,50</t>
  </si>
  <si>
    <t>85,0</t>
  </si>
  <si>
    <t>87,5</t>
  </si>
  <si>
    <t xml:space="preserve">Дмитриев Эдуард Петрович </t>
  </si>
  <si>
    <t>137,5</t>
  </si>
  <si>
    <t>145,0</t>
  </si>
  <si>
    <t>155,0</t>
  </si>
  <si>
    <t>Кучумов Сергей</t>
  </si>
  <si>
    <t>2. Кучумов Сергей</t>
  </si>
  <si>
    <t>Открытая (16.10.1984)/34</t>
  </si>
  <si>
    <t>68,60</t>
  </si>
  <si>
    <t>110,0</t>
  </si>
  <si>
    <t>117,5</t>
  </si>
  <si>
    <t>ВЕСОВАЯ КАТЕГОРИЯ   82.5</t>
  </si>
  <si>
    <t>Ефимчик Евгений</t>
  </si>
  <si>
    <t>1. Ефимчик Евгений</t>
  </si>
  <si>
    <t>Юниоры 20 - 23 (01.06.1999)/20</t>
  </si>
  <si>
    <t>78,50</t>
  </si>
  <si>
    <t xml:space="preserve">Барановичи/ </t>
  </si>
  <si>
    <t>130,0</t>
  </si>
  <si>
    <t>140,0</t>
  </si>
  <si>
    <t>147,5</t>
  </si>
  <si>
    <t>ВЕСОВАЯ КАТЕГОРИЯ   90</t>
  </si>
  <si>
    <t>Александров Владимир</t>
  </si>
  <si>
    <t>1. Александров Владимир</t>
  </si>
  <si>
    <t>Открытая (28.03.1988)/31</t>
  </si>
  <si>
    <t>84,70</t>
  </si>
  <si>
    <t xml:space="preserve">Олимп. Беларусь </t>
  </si>
  <si>
    <t xml:space="preserve">Могилев/ </t>
  </si>
  <si>
    <t>160,0</t>
  </si>
  <si>
    <t>ВЕСОВАЯ КАТЕГОРИЯ   100</t>
  </si>
  <si>
    <t>Зуев Александр</t>
  </si>
  <si>
    <t>1. Зуев Александр</t>
  </si>
  <si>
    <t>Открытая (05.08.1991)/28</t>
  </si>
  <si>
    <t>91,90</t>
  </si>
  <si>
    <t>187,5</t>
  </si>
  <si>
    <t>Гладышев Ростислав</t>
  </si>
  <si>
    <t>2. Гладышев Ростислав</t>
  </si>
  <si>
    <t>Открытая (28.01.1992)/27</t>
  </si>
  <si>
    <t>94,10</t>
  </si>
  <si>
    <t>142,5</t>
  </si>
  <si>
    <t>150,0</t>
  </si>
  <si>
    <t>ВЕСОВАЯ КАТЕГОРИЯ   110</t>
  </si>
  <si>
    <t>Рыбаков Денис</t>
  </si>
  <si>
    <t>1. Рыбаков Денис</t>
  </si>
  <si>
    <t>Открытая (09.04.1986)/33</t>
  </si>
  <si>
    <t>110,00</t>
  </si>
  <si>
    <t xml:space="preserve">Гомель/ </t>
  </si>
  <si>
    <t>Сахаров Александр</t>
  </si>
  <si>
    <t>1. Сахаров Александр</t>
  </si>
  <si>
    <t>Мастера 40 - 44 (08.05.1979)/40</t>
  </si>
  <si>
    <t>107,60</t>
  </si>
  <si>
    <t>152,5</t>
  </si>
  <si>
    <t xml:space="preserve">Орехов Виталий </t>
  </si>
  <si>
    <t>Лосяков Александр</t>
  </si>
  <si>
    <t>1. Лосяков Александр</t>
  </si>
  <si>
    <t>Мастера 50 - 54 (27.09.1965)/53</t>
  </si>
  <si>
    <t>109,50</t>
  </si>
  <si>
    <t xml:space="preserve">Юноши </t>
  </si>
  <si>
    <t xml:space="preserve">Юноши 14-15 </t>
  </si>
  <si>
    <t>67.5</t>
  </si>
  <si>
    <t>72,7977</t>
  </si>
  <si>
    <t xml:space="preserve">Юниоры </t>
  </si>
  <si>
    <t xml:space="preserve">Юниоры 20 - 23 </t>
  </si>
  <si>
    <t>82.5</t>
  </si>
  <si>
    <t>92,5476</t>
  </si>
  <si>
    <t>100</t>
  </si>
  <si>
    <t>108,4125</t>
  </si>
  <si>
    <t>98,4405</t>
  </si>
  <si>
    <t>90</t>
  </si>
  <si>
    <t>94,2865</t>
  </si>
  <si>
    <t>110</t>
  </si>
  <si>
    <t>93,8875</t>
  </si>
  <si>
    <t>84,0712</t>
  </si>
  <si>
    <t>81,3247</t>
  </si>
  <si>
    <t>106,6439</t>
  </si>
  <si>
    <t xml:space="preserve">Мастера 40 - 44 </t>
  </si>
  <si>
    <t>82,2890</t>
  </si>
  <si>
    <t xml:space="preserve">3(3) </t>
  </si>
  <si>
    <t xml:space="preserve">Александров Владимир </t>
  </si>
  <si>
    <t>Дорошенков Антон</t>
  </si>
  <si>
    <t>1. Дорошенков Антон</t>
  </si>
  <si>
    <t>Мастера 40 - 44 (22.04.1979)/40</t>
  </si>
  <si>
    <t>98,30</t>
  </si>
  <si>
    <t>Бауэр Николай</t>
  </si>
  <si>
    <t>1. Бауэр Николай</t>
  </si>
  <si>
    <t>Открытая (17.04.1978)/41</t>
  </si>
  <si>
    <t>113,60</t>
  </si>
  <si>
    <t xml:space="preserve">Fox club </t>
  </si>
  <si>
    <t xml:space="preserve">Гродно/ </t>
  </si>
  <si>
    <t>215,0</t>
  </si>
  <si>
    <t>Мастера 40 - 44 (17.04.1978)/41</t>
  </si>
  <si>
    <t>182,5</t>
  </si>
  <si>
    <t>111,8670</t>
  </si>
  <si>
    <t>129,0569</t>
  </si>
  <si>
    <t>112,2026</t>
  </si>
  <si>
    <t>111,6600</t>
  </si>
  <si>
    <t xml:space="preserve">Бауэр Николай </t>
  </si>
  <si>
    <t>Спиридонов Сергей</t>
  </si>
  <si>
    <t>1. Спиридонов Сергей</t>
  </si>
  <si>
    <t>Открытая (04.07.1984)/35</t>
  </si>
  <si>
    <t>89,90</t>
  </si>
  <si>
    <t xml:space="preserve">Рудня/Смоленская область </t>
  </si>
  <si>
    <t>225,0</t>
  </si>
  <si>
    <t>Косимов Шахбоз</t>
  </si>
  <si>
    <t>2. Косимов Шахбоз</t>
  </si>
  <si>
    <t>Открытая (11.05.1992)/27</t>
  </si>
  <si>
    <t>89,80</t>
  </si>
  <si>
    <t xml:space="preserve">Узбекистан </t>
  </si>
  <si>
    <t xml:space="preserve">Ташкент/ </t>
  </si>
  <si>
    <t>Соколов Владимир</t>
  </si>
  <si>
    <t>1. Соколов Владимир</t>
  </si>
  <si>
    <t>Открытая (29.10.1994)/24</t>
  </si>
  <si>
    <t>96,10</t>
  </si>
  <si>
    <t>195,0</t>
  </si>
  <si>
    <t>207,5</t>
  </si>
  <si>
    <t>128,8540</t>
  </si>
  <si>
    <t>118,5450</t>
  </si>
  <si>
    <t>117,2200</t>
  </si>
  <si>
    <t xml:space="preserve">Соколов Владимир </t>
  </si>
  <si>
    <t xml:space="preserve">2(2) </t>
  </si>
  <si>
    <t xml:space="preserve">Косимов Шахбоз </t>
  </si>
  <si>
    <t>Смирнов Денис</t>
  </si>
  <si>
    <t>1. Смирнов Денис</t>
  </si>
  <si>
    <t>Мастера 40 - 44 (18.12.1978)/40</t>
  </si>
  <si>
    <t>96,00</t>
  </si>
  <si>
    <t>112,9600</t>
  </si>
  <si>
    <t>Дмитриев Эдуард</t>
  </si>
  <si>
    <t>1. Дмитриев Эдуард</t>
  </si>
  <si>
    <t>Мастера 45 - 49 (26.05.1972)/47</t>
  </si>
  <si>
    <t>106,00</t>
  </si>
  <si>
    <t>280,0</t>
  </si>
  <si>
    <t>290,0</t>
  </si>
  <si>
    <t>300,0</t>
  </si>
  <si>
    <t>Никандров Артем</t>
  </si>
  <si>
    <t>1. Никандров Артем</t>
  </si>
  <si>
    <t>Открытая (10.07.1983)/36</t>
  </si>
  <si>
    <t>116,70</t>
  </si>
  <si>
    <t>310,0</t>
  </si>
  <si>
    <t>320,0</t>
  </si>
  <si>
    <t>169,5680</t>
  </si>
  <si>
    <t xml:space="preserve">Мастера 45 - 49 </t>
  </si>
  <si>
    <t>171,6722</t>
  </si>
  <si>
    <t xml:space="preserve">Никандров Артем </t>
  </si>
  <si>
    <t>ВЕСОВАЯ КАТЕГОРИЯ   52</t>
  </si>
  <si>
    <t>Горбачёва Марина</t>
  </si>
  <si>
    <t>1. Горбачёва Марина</t>
  </si>
  <si>
    <t>Открытая (12.02.1983)/36</t>
  </si>
  <si>
    <t>52,00</t>
  </si>
  <si>
    <t xml:space="preserve">Козлов Александр </t>
  </si>
  <si>
    <t xml:space="preserve">Женщины </t>
  </si>
  <si>
    <t>52</t>
  </si>
  <si>
    <t>164,7895</t>
  </si>
  <si>
    <t>60,0</t>
  </si>
  <si>
    <t>65,0</t>
  </si>
  <si>
    <t>70,0</t>
  </si>
  <si>
    <t>240,0</t>
  </si>
  <si>
    <t>232,6440</t>
  </si>
  <si>
    <t xml:space="preserve">Горбачёва Марина </t>
  </si>
  <si>
    <t>75,0</t>
  </si>
  <si>
    <t xml:space="preserve">12(12) </t>
  </si>
  <si>
    <t>82,5</t>
  </si>
  <si>
    <t>Подъем на бицепс</t>
  </si>
  <si>
    <t>90,0</t>
  </si>
  <si>
    <t>44,2612</t>
  </si>
  <si>
    <t>Ефремов Александр</t>
  </si>
  <si>
    <t>1. Ефремов Александр</t>
  </si>
  <si>
    <t>Мастера 45 - 49 (14.02.1971)/48</t>
  </si>
  <si>
    <t>96,40</t>
  </si>
  <si>
    <t>45,0</t>
  </si>
  <si>
    <t>50,0</t>
  </si>
  <si>
    <t>31,4771</t>
  </si>
  <si>
    <t xml:space="preserve">Ефремов Александр </t>
  </si>
  <si>
    <t>Кубок Евразии "BEAR SEASON"
Одиночный подъём штанги на бицепс Профессионалы
Смоленск/Смоленская область 10 августа 2019 г.</t>
  </si>
  <si>
    <t>Кубок Евразии "BEAR SEASON"
Одиночный подъём штанги на бицепс Любители
Смоленск/Смоленская область 10 августа 2019 г.</t>
  </si>
  <si>
    <t>Кубок Евразии "BEAR SEASON"
Силовое двоеборье профессионалы
Смоленск/Смоленская область 10 августа 2019 г.</t>
  </si>
  <si>
    <t>Кубок Евразии "BEAR SEASON"
ПРО становая тяга без экипировки
Смоленск/Смоленская область 10 августа 2019 г.</t>
  </si>
  <si>
    <t>Кубок Евразии "BEAR SEASON"
ПРО жим лежа в Софт экипировка многопетельная
Смоленск/Смоленская область 10 августа 2019 г.</t>
  </si>
  <si>
    <t>Кубок Евразии "BEAR SEASON"
Любители жим лежа в Софт экипировка многопетельная
Смоленск/Смоленская область 10 августа 2019 г.</t>
  </si>
  <si>
    <t>Кубок Евразии "BEAR SEASON"
ПРО жим лежа Софт экипировка однопетельная
Смоленск/Смоленская область 10 августа 2019 г.</t>
  </si>
  <si>
    <t>Кубок Евразии "BEAR SEASON"
ПРО жим лежа без экипировки
Смоленск/Смоленская область 10 августа 2019 г.</t>
  </si>
  <si>
    <t>Кубок Евразии "BEAR SEASON"
Любители жим лежа без экипировки
Смоленск/Смоленская область 10 августа 2019 г.</t>
  </si>
  <si>
    <t>Кубок Евразии "BEAR SEASON"
ПРО военный жим
Смоленск/Смоленская область 10 августа 2019 г.</t>
  </si>
  <si>
    <t>Кубок Евразии "BEAR SEASON"
Любители военный жим
Смоленск/Смоленская область 10 августа 2019 г.</t>
  </si>
  <si>
    <t>Кубок Евразии "BEAR SEASON"
Любители пауэрлифтинг без экипировки
Смоленск/Смоленская область 10 августа 2019 г.</t>
  </si>
  <si>
    <t>Мацур В.М.</t>
  </si>
  <si>
    <t>Коробейников Д.Ю.</t>
  </si>
  <si>
    <t>Коробейников М.Ю.</t>
  </si>
  <si>
    <t>Мацур И.Н.</t>
  </si>
  <si>
    <t>Лыков Н.А.</t>
  </si>
  <si>
    <t xml:space="preserve">
Дата рождения/Возраст</t>
  </si>
  <si>
    <t>Возрастная группа</t>
  </si>
  <si>
    <t>M2</t>
  </si>
  <si>
    <t>O</t>
  </si>
  <si>
    <t>BP</t>
  </si>
  <si>
    <t>M1</t>
  </si>
  <si>
    <t>M3</t>
  </si>
  <si>
    <t>T</t>
  </si>
  <si>
    <t>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</si>
</sst>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0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b/>
      <sz val="24"/>
      <name val="Arial Cyr"/>
      <charset val="204"/>
    </font>
    <font>
      <sz val="12"/>
      <name val="Arial Cyr"/>
      <charset val="204"/>
    </font>
    <font>
      <i/>
      <sz val="12"/>
      <name val="Arial Cyr"/>
      <charset val="204"/>
    </font>
    <font>
      <strike/>
      <sz val="10"/>
      <name val="Arial Cyr"/>
      <charset val="204"/>
    </font>
    <font>
      <sz val="14"/>
      <name val="Arial Cyr"/>
      <charset val="204"/>
    </font>
    <font>
      <i/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49" fontId="2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left"/>
    </xf>
    <xf numFmtId="49" fontId="2" fillId="0" borderId="1" xfId="0" applyNumberFormat="1" applyFont="1" applyFill="1" applyBorder="1" applyAlignment="1">
      <alignment horizontal="center" vertical="center"/>
    </xf>
    <xf numFmtId="49" fontId="0" fillId="0" borderId="2" xfId="0" applyNumberFormat="1" applyFont="1" applyFill="1" applyBorder="1" applyAlignment="1">
      <alignment horizontal="left"/>
    </xf>
    <xf numFmtId="49" fontId="0" fillId="0" borderId="2" xfId="0" applyNumberFormat="1" applyFont="1" applyFill="1" applyBorder="1" applyAlignment="1">
      <alignment horizontal="center"/>
    </xf>
    <xf numFmtId="49" fontId="6" fillId="0" borderId="2" xfId="0" applyNumberFormat="1" applyFont="1" applyFill="1" applyBorder="1" applyAlignment="1">
      <alignment horizontal="center"/>
    </xf>
    <xf numFmtId="49" fontId="4" fillId="0" borderId="0" xfId="0" applyNumberFormat="1" applyFont="1" applyFill="1" applyBorder="1" applyAlignment="1">
      <alignment horizontal="left"/>
    </xf>
    <xf numFmtId="49" fontId="7" fillId="0" borderId="0" xfId="0" applyNumberFormat="1" applyFont="1" applyFill="1" applyBorder="1" applyAlignment="1">
      <alignment horizontal="left"/>
    </xf>
    <xf numFmtId="49" fontId="5" fillId="0" borderId="0" xfId="0" applyNumberFormat="1" applyFont="1" applyFill="1" applyBorder="1" applyAlignment="1">
      <alignment horizontal="left"/>
    </xf>
    <xf numFmtId="49" fontId="0" fillId="0" borderId="0" xfId="0" applyNumberFormat="1" applyFont="1" applyFill="1" applyBorder="1" applyAlignment="1">
      <alignment horizontal="left" indent="1"/>
    </xf>
    <xf numFmtId="49" fontId="8" fillId="0" borderId="0" xfId="0" applyNumberFormat="1" applyFont="1" applyFill="1" applyBorder="1" applyAlignment="1">
      <alignment horizontal="left" indent="1"/>
    </xf>
    <xf numFmtId="49" fontId="8" fillId="0" borderId="0" xfId="0" applyNumberFormat="1" applyFont="1" applyFill="1" applyBorder="1" applyAlignment="1">
      <alignment horizontal="left"/>
    </xf>
    <xf numFmtId="49" fontId="2" fillId="0" borderId="2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left"/>
    </xf>
    <xf numFmtId="49" fontId="0" fillId="0" borderId="3" xfId="0" applyNumberFormat="1" applyFont="1" applyFill="1" applyBorder="1" applyAlignment="1">
      <alignment horizontal="left"/>
    </xf>
    <xf numFmtId="49" fontId="6" fillId="0" borderId="3" xfId="0" applyNumberFormat="1" applyFont="1" applyFill="1" applyBorder="1" applyAlignment="1">
      <alignment horizontal="center"/>
    </xf>
    <xf numFmtId="49" fontId="0" fillId="0" borderId="3" xfId="0" applyNumberFormat="1" applyFont="1" applyFill="1" applyBorder="1" applyAlignment="1">
      <alignment horizontal="center"/>
    </xf>
    <xf numFmtId="49" fontId="0" fillId="0" borderId="4" xfId="0" applyNumberFormat="1" applyFont="1" applyFill="1" applyBorder="1" applyAlignment="1">
      <alignment horizontal="left"/>
    </xf>
    <xf numFmtId="49" fontId="6" fillId="0" borderId="4" xfId="0" applyNumberFormat="1" applyFont="1" applyFill="1" applyBorder="1" applyAlignment="1">
      <alignment horizontal="center"/>
    </xf>
    <xf numFmtId="49" fontId="0" fillId="0" borderId="4" xfId="0" applyNumberFormat="1" applyFont="1" applyFill="1" applyBorder="1" applyAlignment="1">
      <alignment horizontal="center"/>
    </xf>
    <xf numFmtId="49" fontId="0" fillId="0" borderId="5" xfId="0" applyNumberFormat="1" applyFont="1" applyFill="1" applyBorder="1" applyAlignment="1">
      <alignment horizontal="left"/>
    </xf>
    <xf numFmtId="49" fontId="6" fillId="0" borderId="5" xfId="0" applyNumberFormat="1" applyFont="1" applyFill="1" applyBorder="1" applyAlignment="1">
      <alignment horizontal="center"/>
    </xf>
    <xf numFmtId="49" fontId="0" fillId="0" borderId="5" xfId="0" applyNumberFormat="1" applyFont="1" applyFill="1" applyBorder="1" applyAlignment="1">
      <alignment horizontal="center"/>
    </xf>
    <xf numFmtId="49" fontId="0" fillId="0" borderId="0" xfId="0" applyNumberFormat="1" applyFill="1" applyBorder="1" applyAlignment="1">
      <alignment horizontal="left"/>
    </xf>
    <xf numFmtId="49" fontId="5" fillId="0" borderId="9" xfId="0" applyNumberFormat="1" applyFont="1" applyFill="1" applyBorder="1" applyAlignment="1">
      <alignment horizontal="center"/>
    </xf>
    <xf numFmtId="49" fontId="3" fillId="0" borderId="10" xfId="0" applyNumberFormat="1" applyFont="1" applyFill="1" applyBorder="1" applyAlignment="1">
      <alignment horizontal="center" vertical="center" wrapText="1"/>
    </xf>
    <xf numFmtId="49" fontId="3" fillId="0" borderId="9" xfId="0" applyNumberFormat="1" applyFont="1" applyFill="1" applyBorder="1" applyAlignment="1">
      <alignment horizontal="center" vertical="center"/>
    </xf>
    <xf numFmtId="49" fontId="3" fillId="0" borderId="11" xfId="0" applyNumberFormat="1" applyFont="1" applyFill="1" applyBorder="1" applyAlignment="1">
      <alignment horizontal="center" vertical="center"/>
    </xf>
    <xf numFmtId="49" fontId="3" fillId="0" borderId="12" xfId="0" applyNumberFormat="1" applyFont="1" applyFill="1" applyBorder="1" applyAlignment="1">
      <alignment horizontal="center" vertical="center"/>
    </xf>
    <xf numFmtId="49" fontId="3" fillId="0" borderId="13" xfId="0" applyNumberFormat="1" applyFont="1" applyFill="1" applyBorder="1" applyAlignment="1">
      <alignment horizontal="center" vertical="center"/>
    </xf>
    <xf numFmtId="49" fontId="3" fillId="0" borderId="14" xfId="0" applyNumberFormat="1" applyFont="1" applyFill="1" applyBorder="1" applyAlignment="1">
      <alignment horizontal="center" vertical="center"/>
    </xf>
    <xf numFmtId="49" fontId="2" fillId="0" borderId="15" xfId="0" applyNumberFormat="1" applyFont="1" applyFill="1" applyBorder="1" applyAlignment="1">
      <alignment horizontal="center" vertical="center"/>
    </xf>
    <xf numFmtId="49" fontId="2" fillId="0" borderId="16" xfId="0" applyNumberFormat="1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7"/>
  <sheetViews>
    <sheetView workbookViewId="0">
      <selection activeCell="E3" sqref="E3:E4"/>
    </sheetView>
  </sheetViews>
  <sheetFormatPr baseColWidth="10" defaultColWidth="9.1640625" defaultRowHeight="13"/>
  <cols>
    <col min="1" max="1" width="31.83203125" style="4" bestFit="1" customWidth="1"/>
    <col min="2" max="2" width="28.6640625" style="4" bestFit="1" customWidth="1"/>
    <col min="3" max="3" width="19.5" style="4" bestFit="1" customWidth="1"/>
    <col min="4" max="4" width="9.33203125" style="4" bestFit="1" customWidth="1"/>
    <col min="5" max="5" width="22.6640625" style="4" bestFit="1" customWidth="1"/>
    <col min="6" max="6" width="28.83203125" style="4" bestFit="1" customWidth="1"/>
    <col min="7" max="9" width="4.5" style="3" bestFit="1" customWidth="1"/>
    <col min="10" max="10" width="4.83203125" style="3" bestFit="1" customWidth="1"/>
    <col min="11" max="11" width="7.83203125" style="4" bestFit="1" customWidth="1"/>
    <col min="12" max="12" width="7.5" style="3" bestFit="1" customWidth="1"/>
    <col min="13" max="13" width="8.83203125" style="4" bestFit="1" customWidth="1"/>
    <col min="14" max="16384" width="9.1640625" style="3"/>
  </cols>
  <sheetData>
    <row r="1" spans="1:13" s="2" customFormat="1" ht="29" customHeight="1">
      <c r="A1" s="28" t="s">
        <v>262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30"/>
    </row>
    <row r="2" spans="1:13" s="2" customFormat="1" ht="62" customHeight="1" thickBot="1">
      <c r="A2" s="31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3"/>
    </row>
    <row r="3" spans="1:13" s="1" customFormat="1" ht="12.75" customHeight="1">
      <c r="A3" s="34" t="s">
        <v>0</v>
      </c>
      <c r="B3" s="36" t="s">
        <v>279</v>
      </c>
      <c r="C3" s="36" t="s">
        <v>7</v>
      </c>
      <c r="D3" s="38" t="s">
        <v>280</v>
      </c>
      <c r="E3" s="38"/>
      <c r="F3" s="38" t="s">
        <v>8</v>
      </c>
      <c r="G3" s="38" t="s">
        <v>1</v>
      </c>
      <c r="H3" s="38"/>
      <c r="I3" s="38"/>
      <c r="J3" s="38"/>
      <c r="K3" s="38" t="s">
        <v>72</v>
      </c>
      <c r="L3" s="38" t="s">
        <v>4</v>
      </c>
      <c r="M3" s="39" t="s">
        <v>3</v>
      </c>
    </row>
    <row r="4" spans="1:13" s="1" customFormat="1" ht="21" customHeight="1" thickBot="1">
      <c r="A4" s="35"/>
      <c r="B4" s="37"/>
      <c r="C4" s="37"/>
      <c r="D4" s="37"/>
      <c r="E4" s="37"/>
      <c r="F4" s="37"/>
      <c r="G4" s="5">
        <v>1</v>
      </c>
      <c r="H4" s="5">
        <v>2</v>
      </c>
      <c r="I4" s="5">
        <v>3</v>
      </c>
      <c r="J4" s="5" t="s">
        <v>5</v>
      </c>
      <c r="K4" s="37"/>
      <c r="L4" s="37"/>
      <c r="M4" s="40"/>
    </row>
    <row r="5" spans="1:13" ht="16">
      <c r="A5" s="27" t="s">
        <v>119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</row>
    <row r="6" spans="1:13">
      <c r="A6" s="6" t="s">
        <v>255</v>
      </c>
      <c r="B6" s="6" t="s">
        <v>256</v>
      </c>
      <c r="C6" s="6" t="s">
        <v>257</v>
      </c>
      <c r="D6" s="6" t="s">
        <v>281</v>
      </c>
      <c r="E6" s="6" t="s">
        <v>18</v>
      </c>
      <c r="F6" s="6" t="s">
        <v>69</v>
      </c>
      <c r="G6" s="8" t="s">
        <v>258</v>
      </c>
      <c r="H6" s="7" t="s">
        <v>259</v>
      </c>
      <c r="I6" s="8" t="s">
        <v>248</v>
      </c>
      <c r="J6" s="8"/>
      <c r="K6" s="6" t="str">
        <f>"50,0"</f>
        <v>50,0</v>
      </c>
      <c r="L6" s="7" t="str">
        <f>"31,4771"</f>
        <v>31,4771</v>
      </c>
      <c r="M6" s="6" t="s">
        <v>27</v>
      </c>
    </row>
    <row r="8" spans="1:13" ht="16">
      <c r="E8" s="9" t="s">
        <v>40</v>
      </c>
      <c r="F8" s="26" t="s">
        <v>274</v>
      </c>
    </row>
    <row r="9" spans="1:13" ht="16">
      <c r="E9" s="9" t="s">
        <v>41</v>
      </c>
      <c r="F9" s="26" t="s">
        <v>277</v>
      </c>
    </row>
    <row r="10" spans="1:13" ht="16">
      <c r="E10" s="9" t="s">
        <v>42</v>
      </c>
      <c r="F10" s="26" t="s">
        <v>275</v>
      </c>
    </row>
    <row r="11" spans="1:13" ht="16">
      <c r="E11" s="9" t="s">
        <v>43</v>
      </c>
      <c r="F11" s="26" t="s">
        <v>276</v>
      </c>
    </row>
    <row r="12" spans="1:13" ht="16">
      <c r="E12" s="9" t="s">
        <v>43</v>
      </c>
      <c r="F12" s="26" t="s">
        <v>278</v>
      </c>
    </row>
    <row r="13" spans="1:13" ht="16">
      <c r="E13" s="9"/>
    </row>
    <row r="14" spans="1:13" ht="16">
      <c r="E14" s="9"/>
    </row>
    <row r="16" spans="1:13" ht="18">
      <c r="A16" s="10" t="s">
        <v>44</v>
      </c>
      <c r="B16" s="10"/>
    </row>
    <row r="17" spans="1:5" ht="16">
      <c r="A17" s="11" t="s">
        <v>45</v>
      </c>
      <c r="B17" s="11"/>
    </row>
    <row r="18" spans="1:5" ht="14">
      <c r="A18" s="13"/>
      <c r="B18" s="14" t="s">
        <v>82</v>
      </c>
    </row>
    <row r="19" spans="1:5" ht="14">
      <c r="A19" s="15" t="s">
        <v>47</v>
      </c>
      <c r="B19" s="15" t="s">
        <v>48</v>
      </c>
      <c r="C19" s="15" t="s">
        <v>49</v>
      </c>
      <c r="D19" s="15" t="s">
        <v>50</v>
      </c>
      <c r="E19" s="15" t="s">
        <v>51</v>
      </c>
    </row>
    <row r="20" spans="1:5">
      <c r="A20" s="12" t="s">
        <v>254</v>
      </c>
      <c r="B20" s="4" t="s">
        <v>230</v>
      </c>
      <c r="C20" s="4" t="s">
        <v>155</v>
      </c>
      <c r="D20" s="4" t="s">
        <v>259</v>
      </c>
      <c r="E20" s="16" t="s">
        <v>260</v>
      </c>
    </row>
    <row r="25" spans="1:5" ht="18">
      <c r="A25" s="10" t="s">
        <v>58</v>
      </c>
      <c r="B25" s="10"/>
    </row>
    <row r="26" spans="1:5" ht="14">
      <c r="A26" s="15" t="s">
        <v>59</v>
      </c>
      <c r="B26" s="15" t="s">
        <v>60</v>
      </c>
      <c r="C26" s="15" t="s">
        <v>61</v>
      </c>
    </row>
    <row r="27" spans="1:5">
      <c r="A27" s="4" t="s">
        <v>18</v>
      </c>
      <c r="B27" s="4" t="s">
        <v>249</v>
      </c>
      <c r="C27" s="4" t="s">
        <v>261</v>
      </c>
    </row>
  </sheetData>
  <mergeCells count="12">
    <mergeCell ref="A5:L5"/>
    <mergeCell ref="A1:M2"/>
    <mergeCell ref="A3:A4"/>
    <mergeCell ref="B3:B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M20"/>
  <sheetViews>
    <sheetView workbookViewId="0">
      <selection activeCell="E3" sqref="E3:E4"/>
    </sheetView>
  </sheetViews>
  <sheetFormatPr baseColWidth="10" defaultColWidth="9.1640625" defaultRowHeight="13"/>
  <cols>
    <col min="1" max="1" width="26" style="4" bestFit="1" customWidth="1"/>
    <col min="2" max="2" width="28.6640625" style="4" bestFit="1" customWidth="1"/>
    <col min="3" max="3" width="10.5" style="4" bestFit="1" customWidth="1"/>
    <col min="4" max="4" width="9.33203125" style="4" bestFit="1" customWidth="1"/>
    <col min="5" max="5" width="22.6640625" style="4" bestFit="1" customWidth="1"/>
    <col min="6" max="6" width="19.33203125" style="4" customWidth="1"/>
    <col min="7" max="9" width="5.5" style="3" bestFit="1" customWidth="1"/>
    <col min="10" max="10" width="4.83203125" style="3" bestFit="1" customWidth="1"/>
    <col min="11" max="11" width="7.83203125" style="4" bestFit="1" customWidth="1"/>
    <col min="12" max="12" width="8.6640625" style="3" bestFit="1" customWidth="1"/>
    <col min="13" max="13" width="13.6640625" style="4" bestFit="1" customWidth="1"/>
    <col min="14" max="16384" width="9.1640625" style="3"/>
  </cols>
  <sheetData>
    <row r="1" spans="1:13" s="2" customFormat="1" ht="29" customHeight="1">
      <c r="A1" s="28" t="s">
        <v>271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30"/>
    </row>
    <row r="2" spans="1:13" s="2" customFormat="1" ht="62" customHeight="1" thickBot="1">
      <c r="A2" s="31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3"/>
    </row>
    <row r="3" spans="1:13" s="1" customFormat="1" ht="12.75" customHeight="1">
      <c r="A3" s="34" t="s">
        <v>0</v>
      </c>
      <c r="B3" s="36" t="s">
        <v>279</v>
      </c>
      <c r="C3" s="36" t="s">
        <v>7</v>
      </c>
      <c r="D3" s="38" t="s">
        <v>280</v>
      </c>
      <c r="E3" s="38"/>
      <c r="F3" s="38" t="s">
        <v>8</v>
      </c>
      <c r="G3" s="38" t="s">
        <v>11</v>
      </c>
      <c r="H3" s="38"/>
      <c r="I3" s="38"/>
      <c r="J3" s="38"/>
      <c r="K3" s="38" t="s">
        <v>72</v>
      </c>
      <c r="L3" s="38" t="s">
        <v>4</v>
      </c>
      <c r="M3" s="39" t="s">
        <v>3</v>
      </c>
    </row>
    <row r="4" spans="1:13" s="1" customFormat="1" ht="21" customHeight="1" thickBot="1">
      <c r="A4" s="35"/>
      <c r="B4" s="37"/>
      <c r="C4" s="37"/>
      <c r="D4" s="37"/>
      <c r="E4" s="37"/>
      <c r="F4" s="37"/>
      <c r="G4" s="5">
        <v>1</v>
      </c>
      <c r="H4" s="5">
        <v>2</v>
      </c>
      <c r="I4" s="5">
        <v>3</v>
      </c>
      <c r="J4" s="5" t="s">
        <v>5</v>
      </c>
      <c r="K4" s="37"/>
      <c r="L4" s="37"/>
      <c r="M4" s="40"/>
    </row>
    <row r="5" spans="1:13" ht="16">
      <c r="A5" s="27" t="s">
        <v>28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</row>
    <row r="6" spans="1:13">
      <c r="A6" s="6" t="s">
        <v>74</v>
      </c>
      <c r="B6" s="6" t="s">
        <v>75</v>
      </c>
      <c r="C6" s="6" t="s">
        <v>76</v>
      </c>
      <c r="D6" s="6" t="s">
        <v>285</v>
      </c>
      <c r="E6" s="6" t="s">
        <v>77</v>
      </c>
      <c r="F6" s="6" t="s">
        <v>78</v>
      </c>
      <c r="G6" s="7" t="s">
        <v>79</v>
      </c>
      <c r="H6" s="7" t="s">
        <v>80</v>
      </c>
      <c r="I6" s="7" t="s">
        <v>38</v>
      </c>
      <c r="J6" s="8"/>
      <c r="K6" s="6" t="str">
        <f>"172,5"</f>
        <v>172,5</v>
      </c>
      <c r="L6" s="7" t="str">
        <f>"121,9853"</f>
        <v>121,9853</v>
      </c>
      <c r="M6" s="6" t="s">
        <v>81</v>
      </c>
    </row>
    <row r="8" spans="1:13" ht="16">
      <c r="E8" s="9" t="s">
        <v>40</v>
      </c>
      <c r="F8" s="26" t="s">
        <v>274</v>
      </c>
    </row>
    <row r="9" spans="1:13" ht="16">
      <c r="E9" s="9" t="s">
        <v>41</v>
      </c>
      <c r="F9" s="26" t="s">
        <v>277</v>
      </c>
    </row>
    <row r="10" spans="1:13" ht="16">
      <c r="E10" s="9" t="s">
        <v>42</v>
      </c>
      <c r="F10" s="26" t="s">
        <v>275</v>
      </c>
    </row>
    <row r="11" spans="1:13" ht="16">
      <c r="E11" s="9" t="s">
        <v>43</v>
      </c>
      <c r="F11" s="26" t="s">
        <v>276</v>
      </c>
    </row>
    <row r="12" spans="1:13" ht="16">
      <c r="E12" s="9" t="s">
        <v>43</v>
      </c>
      <c r="F12" s="26" t="s">
        <v>278</v>
      </c>
    </row>
    <row r="13" spans="1:13" ht="16">
      <c r="E13" s="9"/>
    </row>
    <row r="14" spans="1:13" ht="16">
      <c r="E14" s="9"/>
    </row>
    <row r="16" spans="1:13" ht="18">
      <c r="A16" s="10" t="s">
        <v>44</v>
      </c>
      <c r="B16" s="10"/>
    </row>
    <row r="17" spans="1:5" ht="16">
      <c r="A17" s="11" t="s">
        <v>45</v>
      </c>
      <c r="B17" s="11"/>
    </row>
    <row r="18" spans="1:5" ht="14">
      <c r="A18" s="13"/>
      <c r="B18" s="14" t="s">
        <v>82</v>
      </c>
    </row>
    <row r="19" spans="1:5" ht="14">
      <c r="A19" s="15" t="s">
        <v>47</v>
      </c>
      <c r="B19" s="15" t="s">
        <v>48</v>
      </c>
      <c r="C19" s="15" t="s">
        <v>49</v>
      </c>
      <c r="D19" s="15" t="s">
        <v>50</v>
      </c>
      <c r="E19" s="15" t="s">
        <v>51</v>
      </c>
    </row>
    <row r="20" spans="1:5">
      <c r="A20" s="12" t="s">
        <v>73</v>
      </c>
      <c r="B20" s="4" t="s">
        <v>83</v>
      </c>
      <c r="C20" s="4" t="s">
        <v>55</v>
      </c>
      <c r="D20" s="4" t="s">
        <v>38</v>
      </c>
      <c r="E20" s="16" t="s">
        <v>84</v>
      </c>
    </row>
  </sheetData>
  <mergeCells count="12">
    <mergeCell ref="A5:L5"/>
    <mergeCell ref="A1:M2"/>
    <mergeCell ref="A3:A4"/>
    <mergeCell ref="B3:B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M20"/>
  <sheetViews>
    <sheetView workbookViewId="0">
      <selection activeCell="E3" sqref="E3:E4"/>
    </sheetView>
  </sheetViews>
  <sheetFormatPr baseColWidth="10" defaultColWidth="9.1640625" defaultRowHeight="13"/>
  <cols>
    <col min="1" max="1" width="26" style="4" bestFit="1" customWidth="1"/>
    <col min="2" max="2" width="26.33203125" style="4" bestFit="1" customWidth="1"/>
    <col min="3" max="3" width="10.5" style="4" bestFit="1" customWidth="1"/>
    <col min="4" max="4" width="9.33203125" style="4" bestFit="1" customWidth="1"/>
    <col min="5" max="5" width="22.6640625" style="4" bestFit="1" customWidth="1"/>
    <col min="6" max="6" width="28.83203125" style="4" bestFit="1" customWidth="1"/>
    <col min="7" max="9" width="5.5" style="3" bestFit="1" customWidth="1"/>
    <col min="10" max="10" width="4.83203125" style="3" bestFit="1" customWidth="1"/>
    <col min="11" max="11" width="7.83203125" style="4" bestFit="1" customWidth="1"/>
    <col min="12" max="12" width="7.5" style="3" bestFit="1" customWidth="1"/>
    <col min="13" max="13" width="8.83203125" style="4" bestFit="1" customWidth="1"/>
    <col min="14" max="16384" width="9.1640625" style="3"/>
  </cols>
  <sheetData>
    <row r="1" spans="1:13" s="2" customFormat="1" ht="29" customHeight="1">
      <c r="A1" s="28" t="s">
        <v>272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30"/>
    </row>
    <row r="2" spans="1:13" s="2" customFormat="1" ht="62" customHeight="1" thickBot="1">
      <c r="A2" s="31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3"/>
    </row>
    <row r="3" spans="1:13" s="1" customFormat="1" ht="12.75" customHeight="1">
      <c r="A3" s="34" t="s">
        <v>0</v>
      </c>
      <c r="B3" s="36" t="s">
        <v>6</v>
      </c>
      <c r="C3" s="36" t="s">
        <v>7</v>
      </c>
      <c r="D3" s="38" t="s">
        <v>9</v>
      </c>
      <c r="E3" s="38"/>
      <c r="F3" s="38" t="s">
        <v>8</v>
      </c>
      <c r="G3" s="38" t="s">
        <v>11</v>
      </c>
      <c r="H3" s="38"/>
      <c r="I3" s="38"/>
      <c r="J3" s="38"/>
      <c r="K3" s="38" t="s">
        <v>72</v>
      </c>
      <c r="L3" s="38" t="s">
        <v>4</v>
      </c>
      <c r="M3" s="39" t="s">
        <v>3</v>
      </c>
    </row>
    <row r="4" spans="1:13" s="1" customFormat="1" ht="21" customHeight="1" thickBot="1">
      <c r="A4" s="35"/>
      <c r="B4" s="37"/>
      <c r="C4" s="37"/>
      <c r="D4" s="37"/>
      <c r="E4" s="37"/>
      <c r="F4" s="37"/>
      <c r="G4" s="5">
        <v>1</v>
      </c>
      <c r="H4" s="5">
        <v>2</v>
      </c>
      <c r="I4" s="5">
        <v>3</v>
      </c>
      <c r="J4" s="5" t="s">
        <v>5</v>
      </c>
      <c r="K4" s="37"/>
      <c r="L4" s="37"/>
      <c r="M4" s="40"/>
    </row>
    <row r="5" spans="1:13" ht="16">
      <c r="A5" s="27" t="s">
        <v>13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</row>
    <row r="6" spans="1:13">
      <c r="A6" s="6" t="s">
        <v>65</v>
      </c>
      <c r="B6" s="6" t="s">
        <v>66</v>
      </c>
      <c r="C6" s="6" t="s">
        <v>67</v>
      </c>
      <c r="D6" s="6" t="str">
        <f>"0,6789"</f>
        <v>0,6789</v>
      </c>
      <c r="E6" s="6" t="s">
        <v>68</v>
      </c>
      <c r="F6" s="6" t="s">
        <v>69</v>
      </c>
      <c r="G6" s="8" t="s">
        <v>70</v>
      </c>
      <c r="H6" s="8" t="s">
        <v>70</v>
      </c>
      <c r="I6" s="7" t="s">
        <v>70</v>
      </c>
      <c r="J6" s="8"/>
      <c r="K6" s="6" t="str">
        <f>"127,5"</f>
        <v>127,5</v>
      </c>
      <c r="L6" s="7" t="str">
        <f>"86,5598"</f>
        <v>86,5598</v>
      </c>
      <c r="M6" s="6" t="s">
        <v>27</v>
      </c>
    </row>
    <row r="8" spans="1:13" ht="16">
      <c r="E8" s="9" t="s">
        <v>40</v>
      </c>
      <c r="F8" s="26" t="s">
        <v>274</v>
      </c>
    </row>
    <row r="9" spans="1:13" ht="16">
      <c r="E9" s="9" t="s">
        <v>41</v>
      </c>
      <c r="F9" s="26" t="s">
        <v>277</v>
      </c>
    </row>
    <row r="10" spans="1:13" ht="16">
      <c r="E10" s="9" t="s">
        <v>42</v>
      </c>
      <c r="F10" s="26" t="s">
        <v>275</v>
      </c>
    </row>
    <row r="11" spans="1:13" ht="16">
      <c r="E11" s="9" t="s">
        <v>43</v>
      </c>
      <c r="F11" s="26" t="s">
        <v>276</v>
      </c>
    </row>
    <row r="12" spans="1:13" ht="16">
      <c r="E12" s="9" t="s">
        <v>43</v>
      </c>
      <c r="F12" s="26" t="s">
        <v>278</v>
      </c>
    </row>
    <row r="13" spans="1:13" ht="16">
      <c r="E13" s="9"/>
    </row>
    <row r="14" spans="1:13" ht="16">
      <c r="E14" s="9"/>
    </row>
    <row r="16" spans="1:13" ht="18">
      <c r="A16" s="10" t="s">
        <v>44</v>
      </c>
      <c r="B16" s="10"/>
    </row>
    <row r="17" spans="1:5" ht="16">
      <c r="A17" s="11" t="s">
        <v>45</v>
      </c>
      <c r="B17" s="11"/>
    </row>
    <row r="18" spans="1:5" ht="14">
      <c r="A18" s="13"/>
      <c r="B18" s="14" t="s">
        <v>46</v>
      </c>
    </row>
    <row r="19" spans="1:5" ht="14">
      <c r="A19" s="15" t="s">
        <v>47</v>
      </c>
      <c r="B19" s="15" t="s">
        <v>48</v>
      </c>
      <c r="C19" s="15" t="s">
        <v>49</v>
      </c>
      <c r="D19" s="15" t="s">
        <v>50</v>
      </c>
      <c r="E19" s="15" t="s">
        <v>51</v>
      </c>
    </row>
    <row r="20" spans="1:5">
      <c r="A20" s="12" t="s">
        <v>64</v>
      </c>
      <c r="B20" s="4" t="s">
        <v>46</v>
      </c>
      <c r="C20" s="4" t="s">
        <v>52</v>
      </c>
      <c r="D20" s="4" t="s">
        <v>70</v>
      </c>
      <c r="E20" s="16" t="s">
        <v>71</v>
      </c>
    </row>
  </sheetData>
  <mergeCells count="12">
    <mergeCell ref="A5:L5"/>
    <mergeCell ref="A1:M2"/>
    <mergeCell ref="A3:A4"/>
    <mergeCell ref="B3:B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Лист5">
    <pageSetUpPr fitToPage="1"/>
  </sheetPr>
  <dimension ref="A1:U31"/>
  <sheetViews>
    <sheetView tabSelected="1" workbookViewId="0">
      <selection activeCell="E3" sqref="E3:E4"/>
    </sheetView>
  </sheetViews>
  <sheetFormatPr baseColWidth="10" defaultColWidth="9.1640625" defaultRowHeight="13"/>
  <cols>
    <col min="1" max="1" width="31.83203125" style="4" bestFit="1" customWidth="1"/>
    <col min="2" max="2" width="26.33203125" style="4" bestFit="1" customWidth="1"/>
    <col min="3" max="3" width="14.33203125" style="4" customWidth="1"/>
    <col min="4" max="4" width="9.33203125" style="4" bestFit="1" customWidth="1"/>
    <col min="5" max="5" width="22.6640625" style="4" bestFit="1" customWidth="1"/>
    <col min="6" max="6" width="31" style="4" bestFit="1" customWidth="1"/>
    <col min="7" max="9" width="5.5" style="3" bestFit="1" customWidth="1"/>
    <col min="10" max="10" width="4.83203125" style="3" bestFit="1" customWidth="1"/>
    <col min="11" max="13" width="5.5" style="3" bestFit="1" customWidth="1"/>
    <col min="14" max="14" width="4.83203125" style="3" bestFit="1" customWidth="1"/>
    <col min="15" max="17" width="5.5" style="3" bestFit="1" customWidth="1"/>
    <col min="18" max="18" width="4.83203125" style="3" bestFit="1" customWidth="1"/>
    <col min="19" max="19" width="7.83203125" style="4" bestFit="1" customWidth="1"/>
    <col min="20" max="20" width="8.6640625" style="3" bestFit="1" customWidth="1"/>
    <col min="21" max="21" width="8.83203125" style="4" bestFit="1" customWidth="1"/>
    <col min="22" max="16384" width="9.1640625" style="3"/>
  </cols>
  <sheetData>
    <row r="1" spans="1:21" s="2" customFormat="1" ht="29" customHeight="1">
      <c r="A1" s="28" t="s">
        <v>273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30"/>
    </row>
    <row r="2" spans="1:21" s="2" customFormat="1" ht="62" customHeight="1" thickBot="1">
      <c r="A2" s="31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3"/>
    </row>
    <row r="3" spans="1:21" s="1" customFormat="1" ht="12.75" customHeight="1">
      <c r="A3" s="34" t="s">
        <v>0</v>
      </c>
      <c r="B3" s="36" t="s">
        <v>279</v>
      </c>
      <c r="C3" s="36" t="s">
        <v>7</v>
      </c>
      <c r="D3" s="38" t="s">
        <v>280</v>
      </c>
      <c r="E3" s="38"/>
      <c r="F3" s="38" t="s">
        <v>8</v>
      </c>
      <c r="G3" s="38" t="s">
        <v>10</v>
      </c>
      <c r="H3" s="38"/>
      <c r="I3" s="38"/>
      <c r="J3" s="38"/>
      <c r="K3" s="38" t="s">
        <v>11</v>
      </c>
      <c r="L3" s="38"/>
      <c r="M3" s="38"/>
      <c r="N3" s="38"/>
      <c r="O3" s="38" t="s">
        <v>12</v>
      </c>
      <c r="P3" s="38"/>
      <c r="Q3" s="38"/>
      <c r="R3" s="38"/>
      <c r="S3" s="38" t="s">
        <v>2</v>
      </c>
      <c r="T3" s="38" t="s">
        <v>4</v>
      </c>
      <c r="U3" s="39" t="s">
        <v>3</v>
      </c>
    </row>
    <row r="4" spans="1:21" s="1" customFormat="1" ht="21" customHeight="1" thickBot="1">
      <c r="A4" s="35"/>
      <c r="B4" s="37"/>
      <c r="C4" s="37"/>
      <c r="D4" s="37"/>
      <c r="E4" s="37"/>
      <c r="F4" s="37"/>
      <c r="G4" s="5">
        <v>1</v>
      </c>
      <c r="H4" s="5">
        <v>2</v>
      </c>
      <c r="I4" s="5">
        <v>3</v>
      </c>
      <c r="J4" s="5" t="s">
        <v>5</v>
      </c>
      <c r="K4" s="5">
        <v>1</v>
      </c>
      <c r="L4" s="5">
        <v>2</v>
      </c>
      <c r="M4" s="5">
        <v>3</v>
      </c>
      <c r="N4" s="5" t="s">
        <v>5</v>
      </c>
      <c r="O4" s="5">
        <v>1</v>
      </c>
      <c r="P4" s="5">
        <v>2</v>
      </c>
      <c r="Q4" s="5">
        <v>3</v>
      </c>
      <c r="R4" s="5" t="s">
        <v>5</v>
      </c>
      <c r="S4" s="37"/>
      <c r="T4" s="37"/>
      <c r="U4" s="40"/>
    </row>
    <row r="5" spans="1:21" ht="16">
      <c r="A5" s="27" t="s">
        <v>13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</row>
    <row r="6" spans="1:21">
      <c r="A6" s="6" t="s">
        <v>15</v>
      </c>
      <c r="B6" s="6" t="s">
        <v>16</v>
      </c>
      <c r="C6" s="6" t="s">
        <v>17</v>
      </c>
      <c r="D6" s="6" t="s">
        <v>282</v>
      </c>
      <c r="E6" s="6" t="s">
        <v>18</v>
      </c>
      <c r="F6" s="6" t="s">
        <v>19</v>
      </c>
      <c r="G6" s="7" t="s">
        <v>20</v>
      </c>
      <c r="H6" s="7" t="s">
        <v>21</v>
      </c>
      <c r="I6" s="7" t="s">
        <v>22</v>
      </c>
      <c r="J6" s="8"/>
      <c r="K6" s="7" t="s">
        <v>23</v>
      </c>
      <c r="L6" s="7" t="s">
        <v>24</v>
      </c>
      <c r="M6" s="7" t="s">
        <v>25</v>
      </c>
      <c r="N6" s="8"/>
      <c r="O6" s="7" t="s">
        <v>20</v>
      </c>
      <c r="P6" s="7" t="s">
        <v>22</v>
      </c>
      <c r="Q6" s="7" t="s">
        <v>26</v>
      </c>
      <c r="R6" s="8"/>
      <c r="S6" s="6" t="str">
        <f>"535,0"</f>
        <v>535,0</v>
      </c>
      <c r="T6" s="7" t="str">
        <f>"361,2320"</f>
        <v>361,2320</v>
      </c>
      <c r="U6" s="6" t="s">
        <v>27</v>
      </c>
    </row>
    <row r="8" spans="1:21" ht="16">
      <c r="A8" s="41" t="s">
        <v>28</v>
      </c>
      <c r="B8" s="41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</row>
    <row r="9" spans="1:21">
      <c r="A9" s="6" t="s">
        <v>30</v>
      </c>
      <c r="B9" s="6" t="s">
        <v>31</v>
      </c>
      <c r="C9" s="6" t="s">
        <v>32</v>
      </c>
      <c r="D9" s="6" t="s">
        <v>282</v>
      </c>
      <c r="E9" s="6" t="s">
        <v>18</v>
      </c>
      <c r="F9" s="6" t="s">
        <v>33</v>
      </c>
      <c r="G9" s="7" t="s">
        <v>34</v>
      </c>
      <c r="H9" s="7" t="s">
        <v>35</v>
      </c>
      <c r="I9" s="8" t="s">
        <v>36</v>
      </c>
      <c r="J9" s="8"/>
      <c r="K9" s="7" t="s">
        <v>37</v>
      </c>
      <c r="L9" s="8" t="s">
        <v>38</v>
      </c>
      <c r="M9" s="7" t="s">
        <v>39</v>
      </c>
      <c r="N9" s="8"/>
      <c r="O9" s="7" t="s">
        <v>34</v>
      </c>
      <c r="P9" s="7" t="s">
        <v>35</v>
      </c>
      <c r="Q9" s="8" t="s">
        <v>36</v>
      </c>
      <c r="R9" s="8"/>
      <c r="S9" s="6" t="str">
        <f>"645,0"</f>
        <v>645,0</v>
      </c>
      <c r="T9" s="7" t="str">
        <f>"344,9460"</f>
        <v>344,9460</v>
      </c>
      <c r="U9" s="6" t="s">
        <v>27</v>
      </c>
    </row>
    <row r="11" spans="1:21" ht="16">
      <c r="E11" s="9" t="s">
        <v>40</v>
      </c>
      <c r="F11" s="26" t="s">
        <v>274</v>
      </c>
    </row>
    <row r="12" spans="1:21" ht="16">
      <c r="E12" s="9" t="s">
        <v>41</v>
      </c>
      <c r="F12" s="26" t="s">
        <v>277</v>
      </c>
    </row>
    <row r="13" spans="1:21" ht="16">
      <c r="E13" s="9" t="s">
        <v>42</v>
      </c>
      <c r="F13" s="26" t="s">
        <v>275</v>
      </c>
    </row>
    <row r="14" spans="1:21" ht="16">
      <c r="E14" s="9" t="s">
        <v>43</v>
      </c>
      <c r="F14" s="26" t="s">
        <v>276</v>
      </c>
    </row>
    <row r="15" spans="1:21" ht="16">
      <c r="E15" s="9" t="s">
        <v>43</v>
      </c>
      <c r="F15" s="26" t="s">
        <v>278</v>
      </c>
    </row>
    <row r="16" spans="1:21" ht="16">
      <c r="E16" s="9"/>
    </row>
    <row r="17" spans="1:5" ht="16">
      <c r="E17" s="9"/>
    </row>
    <row r="19" spans="1:5" ht="18">
      <c r="A19" s="10" t="s">
        <v>44</v>
      </c>
      <c r="B19" s="10"/>
    </row>
    <row r="20" spans="1:5" ht="16">
      <c r="A20" s="11" t="s">
        <v>45</v>
      </c>
      <c r="B20" s="11"/>
    </row>
    <row r="21" spans="1:5" ht="14">
      <c r="A21" s="13"/>
      <c r="B21" s="14" t="s">
        <v>46</v>
      </c>
    </row>
    <row r="22" spans="1:5" ht="14">
      <c r="A22" s="15" t="s">
        <v>47</v>
      </c>
      <c r="B22" s="15" t="s">
        <v>48</v>
      </c>
      <c r="C22" s="15" t="s">
        <v>49</v>
      </c>
      <c r="D22" s="15" t="s">
        <v>50</v>
      </c>
      <c r="E22" s="15" t="s">
        <v>51</v>
      </c>
    </row>
    <row r="23" spans="1:5">
      <c r="A23" s="12" t="s">
        <v>14</v>
      </c>
      <c r="B23" s="4" t="s">
        <v>46</v>
      </c>
      <c r="C23" s="4" t="s">
        <v>52</v>
      </c>
      <c r="D23" s="4" t="s">
        <v>53</v>
      </c>
      <c r="E23" s="16" t="s">
        <v>54</v>
      </c>
    </row>
    <row r="24" spans="1:5">
      <c r="A24" s="12" t="s">
        <v>29</v>
      </c>
      <c r="B24" s="4" t="s">
        <v>46</v>
      </c>
      <c r="C24" s="4" t="s">
        <v>55</v>
      </c>
      <c r="D24" s="4" t="s">
        <v>56</v>
      </c>
      <c r="E24" s="16" t="s">
        <v>57</v>
      </c>
    </row>
    <row r="29" spans="1:5" ht="18">
      <c r="A29" s="10" t="s">
        <v>58</v>
      </c>
      <c r="B29" s="10"/>
    </row>
    <row r="30" spans="1:5" ht="14">
      <c r="A30" s="15" t="s">
        <v>59</v>
      </c>
      <c r="B30" s="15" t="s">
        <v>60</v>
      </c>
      <c r="C30" s="15" t="s">
        <v>61</v>
      </c>
    </row>
    <row r="31" spans="1:5">
      <c r="A31" s="4" t="s">
        <v>18</v>
      </c>
      <c r="B31" s="4" t="s">
        <v>62</v>
      </c>
      <c r="C31" s="4" t="s">
        <v>63</v>
      </c>
    </row>
  </sheetData>
  <mergeCells count="15">
    <mergeCell ref="A5:T5"/>
    <mergeCell ref="A8:T8"/>
    <mergeCell ref="D3:D4"/>
    <mergeCell ref="S3:S4"/>
    <mergeCell ref="T3:T4"/>
    <mergeCell ref="A1:U2"/>
    <mergeCell ref="G3:J3"/>
    <mergeCell ref="K3:N3"/>
    <mergeCell ref="O3:R3"/>
    <mergeCell ref="A3:A4"/>
    <mergeCell ref="B3:B4"/>
    <mergeCell ref="C3:C4"/>
    <mergeCell ref="U3:U4"/>
    <mergeCell ref="F3:F4"/>
    <mergeCell ref="E3:E4"/>
  </mergeCells>
  <phoneticPr fontId="0" type="noConversion"/>
  <pageMargins left="0.19685039370078741" right="0.47244094488188981" top="0.43307086614173229" bottom="0.47244094488188981" header="0.51181102362204722" footer="0.51181102362204722"/>
  <pageSetup scale="58" fitToHeight="100" orientation="landscape" horizontalDpi="300" verticalDpi="300" r:id="rId1"/>
  <headerFooter alignWithMargins="0">
    <oddFooter>&amp;L&amp;G&amp;R&amp;D&amp;T&amp;P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20"/>
  <sheetViews>
    <sheetView workbookViewId="0">
      <selection activeCell="F23" sqref="F23"/>
    </sheetView>
  </sheetViews>
  <sheetFormatPr baseColWidth="10" defaultColWidth="9.1640625" defaultRowHeight="13"/>
  <cols>
    <col min="1" max="1" width="26" style="4" bestFit="1" customWidth="1"/>
    <col min="2" max="2" width="26.33203125" style="4" bestFit="1" customWidth="1"/>
    <col min="3" max="3" width="10.5" style="4" bestFit="1" customWidth="1"/>
    <col min="4" max="4" width="9.33203125" style="4" bestFit="1" customWidth="1"/>
    <col min="5" max="5" width="22.6640625" style="4" bestFit="1" customWidth="1"/>
    <col min="6" max="6" width="19.1640625" style="4" customWidth="1"/>
    <col min="7" max="9" width="4.5" style="3" bestFit="1" customWidth="1"/>
    <col min="10" max="10" width="4.83203125" style="3" bestFit="1" customWidth="1"/>
    <col min="11" max="11" width="7.83203125" style="4" bestFit="1" customWidth="1"/>
    <col min="12" max="12" width="7.5" style="3" bestFit="1" customWidth="1"/>
    <col min="13" max="13" width="8.83203125" style="4" bestFit="1" customWidth="1"/>
    <col min="14" max="16384" width="9.1640625" style="3"/>
  </cols>
  <sheetData>
    <row r="1" spans="1:13" s="2" customFormat="1" ht="29" customHeight="1">
      <c r="A1" s="28" t="s">
        <v>263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30"/>
    </row>
    <row r="2" spans="1:13" s="2" customFormat="1" ht="62" customHeight="1" thickBot="1">
      <c r="A2" s="31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3"/>
    </row>
    <row r="3" spans="1:13" s="1" customFormat="1" ht="12.75" customHeight="1">
      <c r="A3" s="34" t="s">
        <v>0</v>
      </c>
      <c r="B3" s="36" t="s">
        <v>279</v>
      </c>
      <c r="C3" s="36" t="s">
        <v>7</v>
      </c>
      <c r="D3" s="38" t="s">
        <v>280</v>
      </c>
      <c r="E3" s="38"/>
      <c r="F3" s="38" t="s">
        <v>8</v>
      </c>
      <c r="G3" s="38" t="s">
        <v>251</v>
      </c>
      <c r="H3" s="38"/>
      <c r="I3" s="38"/>
      <c r="J3" s="38"/>
      <c r="K3" s="38" t="s">
        <v>72</v>
      </c>
      <c r="L3" s="38" t="s">
        <v>4</v>
      </c>
      <c r="M3" s="39" t="s">
        <v>3</v>
      </c>
    </row>
    <row r="4" spans="1:13" s="1" customFormat="1" ht="21" customHeight="1" thickBot="1">
      <c r="A4" s="35"/>
      <c r="B4" s="37"/>
      <c r="C4" s="37"/>
      <c r="D4" s="37"/>
      <c r="E4" s="37"/>
      <c r="F4" s="37"/>
      <c r="G4" s="5">
        <v>1</v>
      </c>
      <c r="H4" s="5">
        <v>2</v>
      </c>
      <c r="I4" s="5">
        <v>3</v>
      </c>
      <c r="J4" s="5" t="s">
        <v>5</v>
      </c>
      <c r="K4" s="37"/>
      <c r="L4" s="37"/>
      <c r="M4" s="40"/>
    </row>
    <row r="5" spans="1:13" ht="16">
      <c r="A5" s="27" t="s">
        <v>131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</row>
    <row r="6" spans="1:13">
      <c r="A6" s="6" t="s">
        <v>133</v>
      </c>
      <c r="B6" s="6" t="s">
        <v>134</v>
      </c>
      <c r="C6" s="6" t="s">
        <v>135</v>
      </c>
      <c r="D6" s="6" t="s">
        <v>282</v>
      </c>
      <c r="E6" s="6" t="s">
        <v>68</v>
      </c>
      <c r="F6" s="6" t="s">
        <v>136</v>
      </c>
      <c r="G6" s="7" t="s">
        <v>248</v>
      </c>
      <c r="H6" s="7" t="s">
        <v>250</v>
      </c>
      <c r="I6" s="8" t="s">
        <v>252</v>
      </c>
      <c r="J6" s="8"/>
      <c r="K6" s="6" t="str">
        <f>"82,5"</f>
        <v>82,5</v>
      </c>
      <c r="L6" s="7" t="str">
        <f>"44,2612"</f>
        <v>44,2612</v>
      </c>
      <c r="M6" s="6" t="s">
        <v>27</v>
      </c>
    </row>
    <row r="8" spans="1:13" ht="16">
      <c r="E8" s="9" t="s">
        <v>40</v>
      </c>
      <c r="F8" s="26" t="s">
        <v>274</v>
      </c>
    </row>
    <row r="9" spans="1:13" ht="16">
      <c r="E9" s="9" t="s">
        <v>41</v>
      </c>
      <c r="F9" s="26" t="s">
        <v>277</v>
      </c>
    </row>
    <row r="10" spans="1:13" ht="16">
      <c r="E10" s="9" t="s">
        <v>42</v>
      </c>
      <c r="F10" s="26" t="s">
        <v>275</v>
      </c>
    </row>
    <row r="11" spans="1:13" ht="16">
      <c r="E11" s="9" t="s">
        <v>43</v>
      </c>
      <c r="F11" s="26" t="s">
        <v>276</v>
      </c>
    </row>
    <row r="12" spans="1:13" ht="16">
      <c r="E12" s="9" t="s">
        <v>43</v>
      </c>
      <c r="F12" s="26" t="s">
        <v>278</v>
      </c>
    </row>
    <row r="13" spans="1:13" ht="16">
      <c r="E13" s="9"/>
    </row>
    <row r="14" spans="1:13" ht="16">
      <c r="E14" s="9"/>
    </row>
    <row r="16" spans="1:13" ht="18">
      <c r="A16" s="10" t="s">
        <v>44</v>
      </c>
      <c r="B16" s="10"/>
    </row>
    <row r="17" spans="1:5" ht="16">
      <c r="A17" s="11" t="s">
        <v>45</v>
      </c>
      <c r="B17" s="11"/>
    </row>
    <row r="18" spans="1:5" ht="14">
      <c r="A18" s="13"/>
      <c r="B18" s="14" t="s">
        <v>46</v>
      </c>
    </row>
    <row r="19" spans="1:5" ht="14">
      <c r="A19" s="15" t="s">
        <v>47</v>
      </c>
      <c r="B19" s="15" t="s">
        <v>48</v>
      </c>
      <c r="C19" s="15" t="s">
        <v>49</v>
      </c>
      <c r="D19" s="15" t="s">
        <v>50</v>
      </c>
      <c r="E19" s="15" t="s">
        <v>51</v>
      </c>
    </row>
    <row r="20" spans="1:5">
      <c r="A20" s="12" t="s">
        <v>132</v>
      </c>
      <c r="B20" s="4" t="s">
        <v>46</v>
      </c>
      <c r="C20" s="4" t="s">
        <v>160</v>
      </c>
      <c r="D20" s="4" t="s">
        <v>250</v>
      </c>
      <c r="E20" s="16" t="s">
        <v>253</v>
      </c>
    </row>
  </sheetData>
  <mergeCells count="12">
    <mergeCell ref="A5:L5"/>
    <mergeCell ref="A1:M2"/>
    <mergeCell ref="A3:A4"/>
    <mergeCell ref="B3:B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27"/>
  <sheetViews>
    <sheetView workbookViewId="0">
      <selection sqref="A1:Q2"/>
    </sheetView>
  </sheetViews>
  <sheetFormatPr baseColWidth="10" defaultColWidth="9.1640625" defaultRowHeight="13"/>
  <cols>
    <col min="1" max="1" width="31.83203125" style="4" bestFit="1" customWidth="1"/>
    <col min="2" max="2" width="26.33203125" style="4" bestFit="1" customWidth="1"/>
    <col min="3" max="3" width="18" style="4" bestFit="1" customWidth="1"/>
    <col min="4" max="4" width="9.33203125" style="4" bestFit="1" customWidth="1"/>
    <col min="5" max="5" width="22.6640625" style="4" bestFit="1" customWidth="1"/>
    <col min="6" max="6" width="17.33203125" style="4" bestFit="1" customWidth="1"/>
    <col min="7" max="9" width="4.5" style="3" bestFit="1" customWidth="1"/>
    <col min="10" max="10" width="4.83203125" style="3" bestFit="1" customWidth="1"/>
    <col min="11" max="13" width="5.5" style="3" bestFit="1" customWidth="1"/>
    <col min="14" max="14" width="4.83203125" style="3" bestFit="1" customWidth="1"/>
    <col min="15" max="15" width="7.83203125" style="4" bestFit="1" customWidth="1"/>
    <col min="16" max="16" width="8.6640625" style="3" bestFit="1" customWidth="1"/>
    <col min="17" max="17" width="17.6640625" style="4" bestFit="1" customWidth="1"/>
    <col min="18" max="16384" width="9.1640625" style="3"/>
  </cols>
  <sheetData>
    <row r="1" spans="1:17" s="2" customFormat="1" ht="29" customHeight="1">
      <c r="A1" s="28" t="s">
        <v>264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30"/>
    </row>
    <row r="2" spans="1:17" s="2" customFormat="1" ht="62" customHeight="1" thickBot="1">
      <c r="A2" s="31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3"/>
    </row>
    <row r="3" spans="1:17" s="1" customFormat="1" ht="12.75" customHeight="1">
      <c r="A3" s="34" t="s">
        <v>0</v>
      </c>
      <c r="B3" s="36" t="s">
        <v>279</v>
      </c>
      <c r="C3" s="36" t="s">
        <v>7</v>
      </c>
      <c r="D3" s="38" t="s">
        <v>280</v>
      </c>
      <c r="E3" s="38"/>
      <c r="F3" s="38" t="s">
        <v>8</v>
      </c>
      <c r="G3" s="38" t="s">
        <v>11</v>
      </c>
      <c r="H3" s="38"/>
      <c r="I3" s="38"/>
      <c r="J3" s="38"/>
      <c r="K3" s="38" t="s">
        <v>12</v>
      </c>
      <c r="L3" s="38"/>
      <c r="M3" s="38"/>
      <c r="N3" s="38"/>
      <c r="O3" s="38" t="s">
        <v>2</v>
      </c>
      <c r="P3" s="38" t="s">
        <v>4</v>
      </c>
      <c r="Q3" s="39" t="s">
        <v>3</v>
      </c>
    </row>
    <row r="4" spans="1:17" s="1" customFormat="1" ht="21" customHeight="1" thickBot="1">
      <c r="A4" s="35"/>
      <c r="B4" s="37"/>
      <c r="C4" s="37"/>
      <c r="D4" s="37"/>
      <c r="E4" s="37"/>
      <c r="F4" s="37"/>
      <c r="G4" s="5">
        <v>1</v>
      </c>
      <c r="H4" s="5">
        <v>2</v>
      </c>
      <c r="I4" s="5">
        <v>3</v>
      </c>
      <c r="J4" s="5" t="s">
        <v>5</v>
      </c>
      <c r="K4" s="5">
        <v>1</v>
      </c>
      <c r="L4" s="5">
        <v>2</v>
      </c>
      <c r="M4" s="5">
        <v>3</v>
      </c>
      <c r="N4" s="5" t="s">
        <v>5</v>
      </c>
      <c r="O4" s="37"/>
      <c r="P4" s="37"/>
      <c r="Q4" s="40"/>
    </row>
    <row r="5" spans="1:17" ht="16">
      <c r="A5" s="27" t="s">
        <v>233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</row>
    <row r="6" spans="1:17">
      <c r="A6" s="6" t="s">
        <v>235</v>
      </c>
      <c r="B6" s="6" t="s">
        <v>236</v>
      </c>
      <c r="C6" s="6" t="s">
        <v>237</v>
      </c>
      <c r="D6" s="6" t="s">
        <v>282</v>
      </c>
      <c r="E6" s="6" t="s">
        <v>77</v>
      </c>
      <c r="F6" s="6" t="s">
        <v>78</v>
      </c>
      <c r="G6" s="7" t="s">
        <v>242</v>
      </c>
      <c r="H6" s="7" t="s">
        <v>243</v>
      </c>
      <c r="I6" s="7" t="s">
        <v>244</v>
      </c>
      <c r="J6" s="8"/>
      <c r="K6" s="7" t="s">
        <v>118</v>
      </c>
      <c r="L6" s="7" t="s">
        <v>80</v>
      </c>
      <c r="M6" s="8" t="s">
        <v>39</v>
      </c>
      <c r="N6" s="8"/>
      <c r="O6" s="6" t="str">
        <f>"240,0"</f>
        <v>240,0</v>
      </c>
      <c r="P6" s="7" t="str">
        <f>"232,6440"</f>
        <v>232,6440</v>
      </c>
      <c r="Q6" s="6" t="s">
        <v>238</v>
      </c>
    </row>
    <row r="8" spans="1:17" ht="16">
      <c r="E8" s="9" t="s">
        <v>40</v>
      </c>
      <c r="F8" s="26" t="s">
        <v>274</v>
      </c>
    </row>
    <row r="9" spans="1:17" ht="16">
      <c r="E9" s="9" t="s">
        <v>41</v>
      </c>
      <c r="F9" s="26" t="s">
        <v>277</v>
      </c>
    </row>
    <row r="10" spans="1:17" ht="16">
      <c r="E10" s="9" t="s">
        <v>42</v>
      </c>
      <c r="F10" s="26" t="s">
        <v>275</v>
      </c>
    </row>
    <row r="11" spans="1:17" ht="16">
      <c r="E11" s="9" t="s">
        <v>43</v>
      </c>
      <c r="F11" s="26" t="s">
        <v>276</v>
      </c>
    </row>
    <row r="12" spans="1:17" ht="16">
      <c r="E12" s="9" t="s">
        <v>43</v>
      </c>
      <c r="F12" s="26" t="s">
        <v>278</v>
      </c>
    </row>
    <row r="13" spans="1:17" ht="16">
      <c r="E13" s="9"/>
    </row>
    <row r="14" spans="1:17" ht="16">
      <c r="E14" s="9"/>
    </row>
    <row r="16" spans="1:17" ht="18">
      <c r="A16" s="10" t="s">
        <v>44</v>
      </c>
      <c r="B16" s="10"/>
    </row>
    <row r="17" spans="1:5" ht="16">
      <c r="A17" s="11" t="s">
        <v>239</v>
      </c>
      <c r="B17" s="11"/>
    </row>
    <row r="18" spans="1:5" ht="14">
      <c r="A18" s="13"/>
      <c r="B18" s="14" t="s">
        <v>46</v>
      </c>
    </row>
    <row r="19" spans="1:5" ht="14">
      <c r="A19" s="15" t="s">
        <v>47</v>
      </c>
      <c r="B19" s="15" t="s">
        <v>48</v>
      </c>
      <c r="C19" s="15" t="s">
        <v>49</v>
      </c>
      <c r="D19" s="15" t="s">
        <v>50</v>
      </c>
      <c r="E19" s="15" t="s">
        <v>51</v>
      </c>
    </row>
    <row r="20" spans="1:5">
      <c r="A20" s="12" t="s">
        <v>234</v>
      </c>
      <c r="B20" s="4" t="s">
        <v>46</v>
      </c>
      <c r="C20" s="4" t="s">
        <v>240</v>
      </c>
      <c r="D20" s="4" t="s">
        <v>245</v>
      </c>
      <c r="E20" s="16" t="s">
        <v>246</v>
      </c>
    </row>
    <row r="25" spans="1:5" ht="18">
      <c r="A25" s="10" t="s">
        <v>58</v>
      </c>
      <c r="B25" s="10"/>
    </row>
    <row r="26" spans="1:5" ht="14">
      <c r="A26" s="15" t="s">
        <v>59</v>
      </c>
      <c r="B26" s="15" t="s">
        <v>60</v>
      </c>
      <c r="C26" s="15" t="s">
        <v>61</v>
      </c>
    </row>
    <row r="27" spans="1:5">
      <c r="A27" s="4" t="s">
        <v>77</v>
      </c>
      <c r="B27" s="4" t="s">
        <v>167</v>
      </c>
      <c r="C27" s="4" t="s">
        <v>247</v>
      </c>
    </row>
  </sheetData>
  <mergeCells count="13">
    <mergeCell ref="Q3:Q4"/>
    <mergeCell ref="A5:P5"/>
    <mergeCell ref="A1:Q2"/>
    <mergeCell ref="A3:A4"/>
    <mergeCell ref="B3:B4"/>
    <mergeCell ref="C3:C4"/>
    <mergeCell ref="D3:D4"/>
    <mergeCell ref="E3:E4"/>
    <mergeCell ref="F3:F4"/>
    <mergeCell ref="G3:J3"/>
    <mergeCell ref="K3:N3"/>
    <mergeCell ref="O3:O4"/>
    <mergeCell ref="P3:P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20"/>
  <sheetViews>
    <sheetView workbookViewId="0">
      <selection activeCell="E3" sqref="E3:E4"/>
    </sheetView>
  </sheetViews>
  <sheetFormatPr baseColWidth="10" defaultColWidth="9.1640625" defaultRowHeight="13"/>
  <cols>
    <col min="1" max="1" width="26" style="4" bestFit="1" customWidth="1"/>
    <col min="2" max="2" width="26.33203125" style="4" bestFit="1" customWidth="1"/>
    <col min="3" max="3" width="10.5" style="4" bestFit="1" customWidth="1"/>
    <col min="4" max="4" width="9.33203125" style="4" bestFit="1" customWidth="1"/>
    <col min="5" max="5" width="22.6640625" style="4" bestFit="1" customWidth="1"/>
    <col min="6" max="6" width="19.83203125" style="4" customWidth="1"/>
    <col min="7" max="9" width="5.5" style="3" bestFit="1" customWidth="1"/>
    <col min="10" max="10" width="4.83203125" style="3" bestFit="1" customWidth="1"/>
    <col min="11" max="11" width="7.83203125" style="4" bestFit="1" customWidth="1"/>
    <col min="12" max="12" width="8.6640625" style="3" bestFit="1" customWidth="1"/>
    <col min="13" max="13" width="17.6640625" style="4" bestFit="1" customWidth="1"/>
    <col min="14" max="16384" width="9.1640625" style="3"/>
  </cols>
  <sheetData>
    <row r="1" spans="1:13" s="2" customFormat="1" ht="29" customHeight="1">
      <c r="A1" s="28" t="s">
        <v>265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30"/>
    </row>
    <row r="2" spans="1:13" s="2" customFormat="1" ht="62" customHeight="1" thickBot="1">
      <c r="A2" s="31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3"/>
    </row>
    <row r="3" spans="1:13" s="1" customFormat="1" ht="12.75" customHeight="1">
      <c r="A3" s="34" t="s">
        <v>0</v>
      </c>
      <c r="B3" s="36" t="s">
        <v>279</v>
      </c>
      <c r="C3" s="36" t="s">
        <v>7</v>
      </c>
      <c r="D3" s="38" t="s">
        <v>280</v>
      </c>
      <c r="E3" s="38"/>
      <c r="F3" s="38" t="s">
        <v>8</v>
      </c>
      <c r="G3" s="38" t="s">
        <v>12</v>
      </c>
      <c r="H3" s="38"/>
      <c r="I3" s="38"/>
      <c r="J3" s="38"/>
      <c r="K3" s="38" t="s">
        <v>72</v>
      </c>
      <c r="L3" s="38" t="s">
        <v>4</v>
      </c>
      <c r="M3" s="39" t="s">
        <v>3</v>
      </c>
    </row>
    <row r="4" spans="1:13" s="1" customFormat="1" ht="21" customHeight="1" thickBot="1">
      <c r="A4" s="35"/>
      <c r="B4" s="37"/>
      <c r="C4" s="37"/>
      <c r="D4" s="37"/>
      <c r="E4" s="37"/>
      <c r="F4" s="37"/>
      <c r="G4" s="5">
        <v>1</v>
      </c>
      <c r="H4" s="5">
        <v>2</v>
      </c>
      <c r="I4" s="5">
        <v>3</v>
      </c>
      <c r="J4" s="5" t="s">
        <v>5</v>
      </c>
      <c r="K4" s="37"/>
      <c r="L4" s="37"/>
      <c r="M4" s="40"/>
    </row>
    <row r="5" spans="1:13" ht="16">
      <c r="A5" s="27" t="s">
        <v>233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</row>
    <row r="6" spans="1:13">
      <c r="A6" s="6" t="s">
        <v>235</v>
      </c>
      <c r="B6" s="6" t="s">
        <v>236</v>
      </c>
      <c r="C6" s="6" t="s">
        <v>237</v>
      </c>
      <c r="D6" s="6" t="s">
        <v>282</v>
      </c>
      <c r="E6" s="6" t="s">
        <v>77</v>
      </c>
      <c r="F6" s="6" t="s">
        <v>78</v>
      </c>
      <c r="G6" s="7" t="s">
        <v>118</v>
      </c>
      <c r="H6" s="7" t="s">
        <v>80</v>
      </c>
      <c r="I6" s="8" t="s">
        <v>39</v>
      </c>
      <c r="J6" s="8"/>
      <c r="K6" s="6" t="str">
        <f>"170,0"</f>
        <v>170,0</v>
      </c>
      <c r="L6" s="7" t="str">
        <f>"164,7895"</f>
        <v>164,7895</v>
      </c>
      <c r="M6" s="6" t="s">
        <v>238</v>
      </c>
    </row>
    <row r="8" spans="1:13" ht="16">
      <c r="E8" s="9" t="s">
        <v>40</v>
      </c>
      <c r="F8" s="26" t="s">
        <v>274</v>
      </c>
    </row>
    <row r="9" spans="1:13" ht="16">
      <c r="E9" s="9" t="s">
        <v>41</v>
      </c>
      <c r="F9" s="26" t="s">
        <v>277</v>
      </c>
    </row>
    <row r="10" spans="1:13" ht="16">
      <c r="E10" s="9" t="s">
        <v>42</v>
      </c>
      <c r="F10" s="26" t="s">
        <v>275</v>
      </c>
    </row>
    <row r="11" spans="1:13" ht="16">
      <c r="E11" s="9" t="s">
        <v>43</v>
      </c>
      <c r="F11" s="26" t="s">
        <v>276</v>
      </c>
    </row>
    <row r="12" spans="1:13" ht="16">
      <c r="E12" s="9" t="s">
        <v>43</v>
      </c>
      <c r="F12" s="26" t="s">
        <v>278</v>
      </c>
    </row>
    <row r="13" spans="1:13" ht="16">
      <c r="E13" s="9"/>
    </row>
    <row r="14" spans="1:13" ht="16">
      <c r="E14" s="9"/>
    </row>
    <row r="16" spans="1:13" ht="18">
      <c r="A16" s="10" t="s">
        <v>44</v>
      </c>
      <c r="B16" s="10"/>
    </row>
    <row r="17" spans="1:5" ht="16">
      <c r="A17" s="11" t="s">
        <v>239</v>
      </c>
      <c r="B17" s="11"/>
    </row>
    <row r="18" spans="1:5" ht="14">
      <c r="A18" s="13"/>
      <c r="B18" s="14" t="s">
        <v>46</v>
      </c>
    </row>
    <row r="19" spans="1:5" ht="14">
      <c r="A19" s="15" t="s">
        <v>47</v>
      </c>
      <c r="B19" s="15" t="s">
        <v>48</v>
      </c>
      <c r="C19" s="15" t="s">
        <v>49</v>
      </c>
      <c r="D19" s="15" t="s">
        <v>50</v>
      </c>
      <c r="E19" s="15" t="s">
        <v>51</v>
      </c>
    </row>
    <row r="20" spans="1:5">
      <c r="A20" s="12" t="s">
        <v>234</v>
      </c>
      <c r="B20" s="4" t="s">
        <v>46</v>
      </c>
      <c r="C20" s="4" t="s">
        <v>240</v>
      </c>
      <c r="D20" s="4" t="s">
        <v>80</v>
      </c>
      <c r="E20" s="16" t="s">
        <v>241</v>
      </c>
    </row>
  </sheetData>
  <mergeCells count="12">
    <mergeCell ref="A5:L5"/>
    <mergeCell ref="A1:M2"/>
    <mergeCell ref="A3:A4"/>
    <mergeCell ref="B3:B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34"/>
  <sheetViews>
    <sheetView workbookViewId="0">
      <selection sqref="A1:M2"/>
    </sheetView>
  </sheetViews>
  <sheetFormatPr baseColWidth="10" defaultColWidth="9.1640625" defaultRowHeight="13"/>
  <cols>
    <col min="1" max="1" width="31.83203125" style="4" bestFit="1" customWidth="1"/>
    <col min="2" max="2" width="28.6640625" style="4" bestFit="1" customWidth="1"/>
    <col min="3" max="3" width="16.83203125" style="4" bestFit="1" customWidth="1"/>
    <col min="4" max="4" width="9.33203125" style="4" bestFit="1" customWidth="1"/>
    <col min="5" max="5" width="22.6640625" style="4" bestFit="1" customWidth="1"/>
    <col min="6" max="6" width="31" style="4" bestFit="1" customWidth="1"/>
    <col min="7" max="9" width="5.5" style="3" bestFit="1" customWidth="1"/>
    <col min="10" max="10" width="4.83203125" style="3" bestFit="1" customWidth="1"/>
    <col min="11" max="11" width="7.83203125" style="4" bestFit="1" customWidth="1"/>
    <col min="12" max="12" width="8.6640625" style="3" bestFit="1" customWidth="1"/>
    <col min="13" max="13" width="8.83203125" style="4" bestFit="1" customWidth="1"/>
    <col min="14" max="16384" width="9.1640625" style="3"/>
  </cols>
  <sheetData>
    <row r="1" spans="1:13" s="2" customFormat="1" ht="29" customHeight="1">
      <c r="A1" s="28" t="s">
        <v>266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30"/>
    </row>
    <row r="2" spans="1:13" s="2" customFormat="1" ht="62" customHeight="1" thickBot="1">
      <c r="A2" s="31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3"/>
    </row>
    <row r="3" spans="1:13" s="1" customFormat="1" ht="12.75" customHeight="1">
      <c r="A3" s="34" t="s">
        <v>0</v>
      </c>
      <c r="B3" s="36" t="s">
        <v>279</v>
      </c>
      <c r="C3" s="36" t="s">
        <v>7</v>
      </c>
      <c r="D3" s="38" t="s">
        <v>280</v>
      </c>
      <c r="E3" s="38"/>
      <c r="F3" s="38" t="s">
        <v>8</v>
      </c>
      <c r="G3" s="38" t="s">
        <v>11</v>
      </c>
      <c r="H3" s="38"/>
      <c r="I3" s="38"/>
      <c r="J3" s="38"/>
      <c r="K3" s="38" t="s">
        <v>72</v>
      </c>
      <c r="L3" s="38" t="s">
        <v>4</v>
      </c>
      <c r="M3" s="39" t="s">
        <v>3</v>
      </c>
    </row>
    <row r="4" spans="1:13" s="1" customFormat="1" ht="21" customHeight="1" thickBot="1">
      <c r="A4" s="35"/>
      <c r="B4" s="37"/>
      <c r="C4" s="37"/>
      <c r="D4" s="37"/>
      <c r="E4" s="37"/>
      <c r="F4" s="37"/>
      <c r="G4" s="5">
        <v>1</v>
      </c>
      <c r="H4" s="5">
        <v>2</v>
      </c>
      <c r="I4" s="5">
        <v>3</v>
      </c>
      <c r="J4" s="5" t="s">
        <v>5</v>
      </c>
      <c r="K4" s="37"/>
      <c r="L4" s="37"/>
      <c r="M4" s="40"/>
    </row>
    <row r="5" spans="1:13" ht="16">
      <c r="A5" s="27" t="s">
        <v>131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</row>
    <row r="6" spans="1:13">
      <c r="A6" s="6" t="s">
        <v>217</v>
      </c>
      <c r="B6" s="6" t="s">
        <v>218</v>
      </c>
      <c r="C6" s="6" t="s">
        <v>219</v>
      </c>
      <c r="D6" s="6" t="s">
        <v>281</v>
      </c>
      <c r="E6" s="6" t="s">
        <v>18</v>
      </c>
      <c r="F6" s="6" t="s">
        <v>19</v>
      </c>
      <c r="G6" s="7" t="s">
        <v>220</v>
      </c>
      <c r="H6" s="7" t="s">
        <v>221</v>
      </c>
      <c r="I6" s="8" t="s">
        <v>222</v>
      </c>
      <c r="J6" s="8"/>
      <c r="K6" s="6" t="str">
        <f>"290,0"</f>
        <v>290,0</v>
      </c>
      <c r="L6" s="7" t="str">
        <f>"171,6722"</f>
        <v>171,6722</v>
      </c>
      <c r="M6" s="6" t="s">
        <v>27</v>
      </c>
    </row>
    <row r="8" spans="1:13" ht="16">
      <c r="A8" s="41" t="s">
        <v>28</v>
      </c>
      <c r="B8" s="41"/>
      <c r="C8" s="41"/>
      <c r="D8" s="41"/>
      <c r="E8" s="41"/>
      <c r="F8" s="41"/>
      <c r="G8" s="41"/>
      <c r="H8" s="41"/>
      <c r="I8" s="41"/>
      <c r="J8" s="41"/>
      <c r="K8" s="41"/>
      <c r="L8" s="41"/>
    </row>
    <row r="9" spans="1:13">
      <c r="A9" s="6" t="s">
        <v>224</v>
      </c>
      <c r="B9" s="6" t="s">
        <v>225</v>
      </c>
      <c r="C9" s="6" t="s">
        <v>226</v>
      </c>
      <c r="D9" s="6" t="s">
        <v>282</v>
      </c>
      <c r="E9" s="6" t="s">
        <v>18</v>
      </c>
      <c r="F9" s="6" t="s">
        <v>19</v>
      </c>
      <c r="G9" s="7" t="s">
        <v>221</v>
      </c>
      <c r="H9" s="7" t="s">
        <v>227</v>
      </c>
      <c r="I9" s="7" t="s">
        <v>228</v>
      </c>
      <c r="J9" s="8"/>
      <c r="K9" s="6" t="str">
        <f>"320,0"</f>
        <v>320,0</v>
      </c>
      <c r="L9" s="7" t="str">
        <f>"169,5680"</f>
        <v>169,5680</v>
      </c>
      <c r="M9" s="6" t="s">
        <v>27</v>
      </c>
    </row>
    <row r="11" spans="1:13" ht="16">
      <c r="E11" s="9" t="s">
        <v>40</v>
      </c>
      <c r="F11" s="26" t="s">
        <v>274</v>
      </c>
    </row>
    <row r="12" spans="1:13" ht="16">
      <c r="E12" s="9" t="s">
        <v>41</v>
      </c>
      <c r="F12" s="26" t="s">
        <v>277</v>
      </c>
    </row>
    <row r="13" spans="1:13" ht="16">
      <c r="E13" s="9" t="s">
        <v>42</v>
      </c>
      <c r="F13" s="26" t="s">
        <v>275</v>
      </c>
    </row>
    <row r="14" spans="1:13" ht="16">
      <c r="E14" s="9" t="s">
        <v>43</v>
      </c>
      <c r="F14" s="26" t="s">
        <v>276</v>
      </c>
    </row>
    <row r="15" spans="1:13" ht="16">
      <c r="E15" s="9" t="s">
        <v>43</v>
      </c>
      <c r="F15" s="26" t="s">
        <v>278</v>
      </c>
    </row>
    <row r="16" spans="1:13" ht="16">
      <c r="E16" s="9"/>
    </row>
    <row r="17" spans="1:5" ht="16">
      <c r="E17" s="9"/>
    </row>
    <row r="19" spans="1:5" ht="18">
      <c r="A19" s="10" t="s">
        <v>44</v>
      </c>
      <c r="B19" s="10"/>
    </row>
    <row r="20" spans="1:5" ht="16">
      <c r="A20" s="11" t="s">
        <v>45</v>
      </c>
      <c r="B20" s="11"/>
    </row>
    <row r="21" spans="1:5" ht="14">
      <c r="A21" s="13"/>
      <c r="B21" s="14" t="s">
        <v>46</v>
      </c>
    </row>
    <row r="22" spans="1:5" ht="14">
      <c r="A22" s="15" t="s">
        <v>47</v>
      </c>
      <c r="B22" s="15" t="s">
        <v>48</v>
      </c>
      <c r="C22" s="15" t="s">
        <v>49</v>
      </c>
      <c r="D22" s="15" t="s">
        <v>50</v>
      </c>
      <c r="E22" s="15" t="s">
        <v>51</v>
      </c>
    </row>
    <row r="23" spans="1:5">
      <c r="A23" s="12" t="s">
        <v>223</v>
      </c>
      <c r="B23" s="4" t="s">
        <v>46</v>
      </c>
      <c r="C23" s="4" t="s">
        <v>55</v>
      </c>
      <c r="D23" s="4" t="s">
        <v>228</v>
      </c>
      <c r="E23" s="16" t="s">
        <v>229</v>
      </c>
    </row>
    <row r="25" spans="1:5" ht="14">
      <c r="A25" s="13"/>
      <c r="B25" s="14" t="s">
        <v>82</v>
      </c>
    </row>
    <row r="26" spans="1:5" ht="14">
      <c r="A26" s="15" t="s">
        <v>47</v>
      </c>
      <c r="B26" s="15" t="s">
        <v>48</v>
      </c>
      <c r="C26" s="15" t="s">
        <v>49</v>
      </c>
      <c r="D26" s="15" t="s">
        <v>50</v>
      </c>
      <c r="E26" s="15" t="s">
        <v>51</v>
      </c>
    </row>
    <row r="27" spans="1:5">
      <c r="A27" s="12" t="s">
        <v>216</v>
      </c>
      <c r="B27" s="4" t="s">
        <v>230</v>
      </c>
      <c r="C27" s="4" t="s">
        <v>160</v>
      </c>
      <c r="D27" s="4" t="s">
        <v>221</v>
      </c>
      <c r="E27" s="16" t="s">
        <v>231</v>
      </c>
    </row>
    <row r="32" spans="1:5" ht="18">
      <c r="A32" s="10" t="s">
        <v>58</v>
      </c>
      <c r="B32" s="10"/>
    </row>
    <row r="33" spans="1:3" ht="14">
      <c r="A33" s="15" t="s">
        <v>59</v>
      </c>
      <c r="B33" s="15" t="s">
        <v>60</v>
      </c>
      <c r="C33" s="15" t="s">
        <v>61</v>
      </c>
    </row>
    <row r="34" spans="1:3">
      <c r="A34" s="4" t="s">
        <v>18</v>
      </c>
      <c r="B34" s="4" t="s">
        <v>167</v>
      </c>
      <c r="C34" s="4" t="s">
        <v>232</v>
      </c>
    </row>
  </sheetData>
  <mergeCells count="13">
    <mergeCell ref="M3:M4"/>
    <mergeCell ref="A5:L5"/>
    <mergeCell ref="A8:L8"/>
    <mergeCell ref="A1:M2"/>
    <mergeCell ref="A3:A4"/>
    <mergeCell ref="B3:B4"/>
    <mergeCell ref="C3:C4"/>
    <mergeCell ref="D3:D4"/>
    <mergeCell ref="E3:E4"/>
    <mergeCell ref="F3:F4"/>
    <mergeCell ref="G3:J3"/>
    <mergeCell ref="K3:K4"/>
    <mergeCell ref="L3:L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20"/>
  <sheetViews>
    <sheetView workbookViewId="0">
      <selection activeCell="D6" sqref="D6"/>
    </sheetView>
  </sheetViews>
  <sheetFormatPr baseColWidth="10" defaultColWidth="9.1640625" defaultRowHeight="13"/>
  <cols>
    <col min="1" max="1" width="26" style="4" bestFit="1" customWidth="1"/>
    <col min="2" max="2" width="28.6640625" style="4" bestFit="1" customWidth="1"/>
    <col min="3" max="3" width="10.5" style="4" bestFit="1" customWidth="1"/>
    <col min="4" max="4" width="9.33203125" style="4" bestFit="1" customWidth="1"/>
    <col min="5" max="5" width="22.6640625" style="4" bestFit="1" customWidth="1"/>
    <col min="6" max="6" width="31" style="4" bestFit="1" customWidth="1"/>
    <col min="7" max="9" width="5.5" style="3" bestFit="1" customWidth="1"/>
    <col min="10" max="10" width="4.83203125" style="3" bestFit="1" customWidth="1"/>
    <col min="11" max="11" width="7.83203125" style="4" bestFit="1" customWidth="1"/>
    <col min="12" max="12" width="8.6640625" style="3" bestFit="1" customWidth="1"/>
    <col min="13" max="13" width="26.1640625" style="4" bestFit="1" customWidth="1"/>
    <col min="14" max="16384" width="9.1640625" style="3"/>
  </cols>
  <sheetData>
    <row r="1" spans="1:13" s="2" customFormat="1" ht="29" customHeight="1">
      <c r="A1" s="28" t="s">
        <v>267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30"/>
    </row>
    <row r="2" spans="1:13" s="2" customFormat="1" ht="62" customHeight="1" thickBot="1">
      <c r="A2" s="31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3"/>
    </row>
    <row r="3" spans="1:13" s="1" customFormat="1" ht="12.75" customHeight="1">
      <c r="A3" s="34" t="s">
        <v>0</v>
      </c>
      <c r="B3" s="36" t="s">
        <v>279</v>
      </c>
      <c r="C3" s="36" t="s">
        <v>7</v>
      </c>
      <c r="D3" s="38" t="s">
        <v>280</v>
      </c>
      <c r="E3" s="38"/>
      <c r="F3" s="38" t="s">
        <v>8</v>
      </c>
      <c r="G3" s="38" t="s">
        <v>11</v>
      </c>
      <c r="H3" s="38"/>
      <c r="I3" s="38"/>
      <c r="J3" s="38"/>
      <c r="K3" s="38" t="s">
        <v>72</v>
      </c>
      <c r="L3" s="38" t="s">
        <v>4</v>
      </c>
      <c r="M3" s="39" t="s">
        <v>3</v>
      </c>
    </row>
    <row r="4" spans="1:13" s="1" customFormat="1" ht="21" customHeight="1" thickBot="1">
      <c r="A4" s="35"/>
      <c r="B4" s="37"/>
      <c r="C4" s="37"/>
      <c r="D4" s="37"/>
      <c r="E4" s="37"/>
      <c r="F4" s="37"/>
      <c r="G4" s="5">
        <v>1</v>
      </c>
      <c r="H4" s="5">
        <v>2</v>
      </c>
      <c r="I4" s="5">
        <v>3</v>
      </c>
      <c r="J4" s="5" t="s">
        <v>5</v>
      </c>
      <c r="K4" s="37"/>
      <c r="L4" s="37"/>
      <c r="M4" s="40"/>
    </row>
    <row r="5" spans="1:13" ht="16">
      <c r="A5" s="27" t="s">
        <v>119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</row>
    <row r="6" spans="1:13">
      <c r="A6" s="6" t="s">
        <v>212</v>
      </c>
      <c r="B6" s="6" t="s">
        <v>213</v>
      </c>
      <c r="C6" s="6" t="s">
        <v>214</v>
      </c>
      <c r="D6" s="6" t="s">
        <v>284</v>
      </c>
      <c r="E6" s="6" t="s">
        <v>18</v>
      </c>
      <c r="F6" s="6" t="s">
        <v>19</v>
      </c>
      <c r="G6" s="7" t="s">
        <v>22</v>
      </c>
      <c r="H6" s="8" t="s">
        <v>26</v>
      </c>
      <c r="I6" s="8" t="s">
        <v>26</v>
      </c>
      <c r="J6" s="8"/>
      <c r="K6" s="6" t="str">
        <f>"200,0"</f>
        <v>200,0</v>
      </c>
      <c r="L6" s="7" t="str">
        <f>"112,9600"</f>
        <v>112,9600</v>
      </c>
      <c r="M6" s="6" t="s">
        <v>92</v>
      </c>
    </row>
    <row r="8" spans="1:13" ht="16">
      <c r="E8" s="9" t="s">
        <v>40</v>
      </c>
      <c r="F8" s="26" t="s">
        <v>283</v>
      </c>
    </row>
    <row r="9" spans="1:13" ht="16">
      <c r="E9" s="9" t="s">
        <v>41</v>
      </c>
      <c r="F9" s="26" t="s">
        <v>277</v>
      </c>
    </row>
    <row r="10" spans="1:13" ht="16">
      <c r="E10" s="9" t="s">
        <v>42</v>
      </c>
      <c r="F10" s="26" t="s">
        <v>275</v>
      </c>
    </row>
    <row r="11" spans="1:13" ht="16">
      <c r="E11" s="9" t="s">
        <v>43</v>
      </c>
      <c r="F11" s="26" t="s">
        <v>276</v>
      </c>
    </row>
    <row r="12" spans="1:13" ht="16">
      <c r="E12" s="9" t="s">
        <v>43</v>
      </c>
      <c r="F12" s="26" t="s">
        <v>278</v>
      </c>
    </row>
    <row r="13" spans="1:13" ht="16">
      <c r="E13" s="9"/>
    </row>
    <row r="14" spans="1:13" ht="16">
      <c r="E14" s="9"/>
    </row>
    <row r="16" spans="1:13" ht="18">
      <c r="A16" s="10" t="s">
        <v>44</v>
      </c>
      <c r="B16" s="10"/>
    </row>
    <row r="17" spans="1:5" ht="16">
      <c r="A17" s="11" t="s">
        <v>45</v>
      </c>
      <c r="B17" s="11"/>
    </row>
    <row r="18" spans="1:5" ht="14">
      <c r="A18" s="13"/>
      <c r="B18" s="14" t="s">
        <v>82</v>
      </c>
    </row>
    <row r="19" spans="1:5" ht="14">
      <c r="A19" s="15" t="s">
        <v>47</v>
      </c>
      <c r="B19" s="15" t="s">
        <v>48</v>
      </c>
      <c r="C19" s="15" t="s">
        <v>49</v>
      </c>
      <c r="D19" s="15" t="s">
        <v>50</v>
      </c>
      <c r="E19" s="15" t="s">
        <v>51</v>
      </c>
    </row>
    <row r="20" spans="1:5">
      <c r="A20" s="12" t="s">
        <v>211</v>
      </c>
      <c r="B20" s="4" t="s">
        <v>165</v>
      </c>
      <c r="C20" s="4" t="s">
        <v>155</v>
      </c>
      <c r="D20" s="4" t="s">
        <v>22</v>
      </c>
      <c r="E20" s="16" t="s">
        <v>215</v>
      </c>
    </row>
  </sheetData>
  <mergeCells count="12">
    <mergeCell ref="A5:L5"/>
    <mergeCell ref="A1:M2"/>
    <mergeCell ref="A3:A4"/>
    <mergeCell ref="B3:B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M34"/>
  <sheetViews>
    <sheetView workbookViewId="0">
      <selection activeCell="E3" sqref="E3:E4"/>
    </sheetView>
  </sheetViews>
  <sheetFormatPr baseColWidth="10" defaultColWidth="9.1640625" defaultRowHeight="13"/>
  <cols>
    <col min="1" max="1" width="31.83203125" style="4" bestFit="1" customWidth="1"/>
    <col min="2" max="2" width="26.33203125" style="4" bestFit="1" customWidth="1"/>
    <col min="3" max="3" width="18.33203125" style="4" bestFit="1" customWidth="1"/>
    <col min="4" max="4" width="9.33203125" style="4" bestFit="1" customWidth="1"/>
    <col min="5" max="5" width="22.6640625" style="4" bestFit="1" customWidth="1"/>
    <col min="6" max="6" width="28.83203125" style="4" bestFit="1" customWidth="1"/>
    <col min="7" max="9" width="5.5" style="3" bestFit="1" customWidth="1"/>
    <col min="10" max="10" width="4.83203125" style="3" bestFit="1" customWidth="1"/>
    <col min="11" max="11" width="7.83203125" style="4" bestFit="1" customWidth="1"/>
    <col min="12" max="12" width="8.6640625" style="3" bestFit="1" customWidth="1"/>
    <col min="13" max="13" width="15.6640625" style="4" bestFit="1" customWidth="1"/>
    <col min="14" max="16384" width="9.1640625" style="3"/>
  </cols>
  <sheetData>
    <row r="1" spans="1:13" s="2" customFormat="1" ht="29" customHeight="1">
      <c r="A1" s="28" t="s">
        <v>268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30"/>
    </row>
    <row r="2" spans="1:13" s="2" customFormat="1" ht="62" customHeight="1" thickBot="1">
      <c r="A2" s="31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3"/>
    </row>
    <row r="3" spans="1:13" s="1" customFormat="1" ht="12.75" customHeight="1">
      <c r="A3" s="34" t="s">
        <v>0</v>
      </c>
      <c r="B3" s="36" t="s">
        <v>279</v>
      </c>
      <c r="C3" s="36" t="s">
        <v>7</v>
      </c>
      <c r="D3" s="38" t="s">
        <v>280</v>
      </c>
      <c r="E3" s="38"/>
      <c r="F3" s="38" t="s">
        <v>8</v>
      </c>
      <c r="G3" s="38" t="s">
        <v>11</v>
      </c>
      <c r="H3" s="38"/>
      <c r="I3" s="38"/>
      <c r="J3" s="38"/>
      <c r="K3" s="38" t="s">
        <v>72</v>
      </c>
      <c r="L3" s="38" t="s">
        <v>4</v>
      </c>
      <c r="M3" s="39" t="s">
        <v>3</v>
      </c>
    </row>
    <row r="4" spans="1:13" s="1" customFormat="1" ht="21" customHeight="1" thickBot="1">
      <c r="A4" s="35"/>
      <c r="B4" s="37"/>
      <c r="C4" s="37"/>
      <c r="D4" s="37"/>
      <c r="E4" s="37"/>
      <c r="F4" s="37"/>
      <c r="G4" s="5">
        <v>1</v>
      </c>
      <c r="H4" s="5">
        <v>2</v>
      </c>
      <c r="I4" s="5">
        <v>3</v>
      </c>
      <c r="J4" s="5" t="s">
        <v>5</v>
      </c>
      <c r="K4" s="37"/>
      <c r="L4" s="37"/>
      <c r="M4" s="40"/>
    </row>
    <row r="5" spans="1:13" ht="16">
      <c r="A5" s="27" t="s">
        <v>111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</row>
    <row r="6" spans="1:13">
      <c r="A6" s="17" t="s">
        <v>188</v>
      </c>
      <c r="B6" s="17" t="s">
        <v>189</v>
      </c>
      <c r="C6" s="17" t="s">
        <v>190</v>
      </c>
      <c r="D6" s="17" t="s">
        <v>282</v>
      </c>
      <c r="E6" s="17" t="s">
        <v>68</v>
      </c>
      <c r="F6" s="17" t="s">
        <v>191</v>
      </c>
      <c r="G6" s="19" t="s">
        <v>26</v>
      </c>
      <c r="H6" s="19" t="s">
        <v>34</v>
      </c>
      <c r="I6" s="18" t="s">
        <v>192</v>
      </c>
      <c r="J6" s="18"/>
      <c r="K6" s="17" t="str">
        <f>"220,0"</f>
        <v>220,0</v>
      </c>
      <c r="L6" s="19" t="str">
        <f>"128,8540"</f>
        <v>128,8540</v>
      </c>
      <c r="M6" s="17" t="s">
        <v>27</v>
      </c>
    </row>
    <row r="7" spans="1:13">
      <c r="A7" s="20" t="s">
        <v>194</v>
      </c>
      <c r="B7" s="20" t="s">
        <v>195</v>
      </c>
      <c r="C7" s="20" t="s">
        <v>196</v>
      </c>
      <c r="D7" s="20" t="s">
        <v>282</v>
      </c>
      <c r="E7" s="20" t="s">
        <v>197</v>
      </c>
      <c r="F7" s="20" t="s">
        <v>198</v>
      </c>
      <c r="G7" s="21" t="s">
        <v>22</v>
      </c>
      <c r="H7" s="22" t="s">
        <v>22</v>
      </c>
      <c r="I7" s="21" t="s">
        <v>26</v>
      </c>
      <c r="J7" s="21"/>
      <c r="K7" s="20" t="str">
        <f>"200,0"</f>
        <v>200,0</v>
      </c>
      <c r="L7" s="22" t="str">
        <f>"117,2200"</f>
        <v>117,2200</v>
      </c>
      <c r="M7" s="20" t="s">
        <v>27</v>
      </c>
    </row>
    <row r="9" spans="1:13" ht="16">
      <c r="A9" s="41" t="s">
        <v>119</v>
      </c>
      <c r="B9" s="41"/>
      <c r="C9" s="41"/>
      <c r="D9" s="41"/>
      <c r="E9" s="41"/>
      <c r="F9" s="41"/>
      <c r="G9" s="41"/>
      <c r="H9" s="41"/>
      <c r="I9" s="41"/>
      <c r="J9" s="41"/>
      <c r="K9" s="41"/>
      <c r="L9" s="41"/>
    </row>
    <row r="10" spans="1:13">
      <c r="A10" s="6" t="s">
        <v>200</v>
      </c>
      <c r="B10" s="6" t="s">
        <v>201</v>
      </c>
      <c r="C10" s="6" t="s">
        <v>202</v>
      </c>
      <c r="D10" s="6" t="s">
        <v>282</v>
      </c>
      <c r="E10" s="6" t="s">
        <v>18</v>
      </c>
      <c r="F10" s="6" t="s">
        <v>69</v>
      </c>
      <c r="G10" s="7" t="s">
        <v>203</v>
      </c>
      <c r="H10" s="7" t="s">
        <v>204</v>
      </c>
      <c r="I10" s="7" t="s">
        <v>26</v>
      </c>
      <c r="J10" s="8"/>
      <c r="K10" s="6" t="str">
        <f>"210,0"</f>
        <v>210,0</v>
      </c>
      <c r="L10" s="7" t="str">
        <f>"118,5450"</f>
        <v>118,5450</v>
      </c>
      <c r="M10" s="6" t="s">
        <v>142</v>
      </c>
    </row>
    <row r="12" spans="1:13" ht="16">
      <c r="E12" s="9" t="s">
        <v>40</v>
      </c>
      <c r="F12" s="26" t="s">
        <v>274</v>
      </c>
    </row>
    <row r="13" spans="1:13" ht="16">
      <c r="E13" s="9" t="s">
        <v>41</v>
      </c>
      <c r="F13" s="26" t="s">
        <v>277</v>
      </c>
    </row>
    <row r="14" spans="1:13" ht="16">
      <c r="E14" s="9" t="s">
        <v>42</v>
      </c>
      <c r="F14" s="26" t="s">
        <v>275</v>
      </c>
    </row>
    <row r="15" spans="1:13" ht="16">
      <c r="E15" s="9" t="s">
        <v>43</v>
      </c>
      <c r="F15" s="26" t="s">
        <v>276</v>
      </c>
    </row>
    <row r="16" spans="1:13" ht="16">
      <c r="E16" s="9" t="s">
        <v>43</v>
      </c>
      <c r="F16" s="26" t="s">
        <v>278</v>
      </c>
    </row>
    <row r="17" spans="1:5" ht="16">
      <c r="E17" s="9"/>
    </row>
    <row r="18" spans="1:5" ht="16">
      <c r="E18" s="9"/>
    </row>
    <row r="20" spans="1:5" ht="18">
      <c r="A20" s="10" t="s">
        <v>44</v>
      </c>
      <c r="B20" s="10"/>
    </row>
    <row r="21" spans="1:5" ht="16">
      <c r="A21" s="11" t="s">
        <v>45</v>
      </c>
      <c r="B21" s="11"/>
    </row>
    <row r="22" spans="1:5" ht="14">
      <c r="A22" s="13"/>
      <c r="B22" s="14" t="s">
        <v>46</v>
      </c>
    </row>
    <row r="23" spans="1:5" ht="14">
      <c r="A23" s="15" t="s">
        <v>47</v>
      </c>
      <c r="B23" s="15" t="s">
        <v>48</v>
      </c>
      <c r="C23" s="15" t="s">
        <v>49</v>
      </c>
      <c r="D23" s="15" t="s">
        <v>50</v>
      </c>
      <c r="E23" s="15" t="s">
        <v>51</v>
      </c>
    </row>
    <row r="24" spans="1:5">
      <c r="A24" s="12" t="s">
        <v>187</v>
      </c>
      <c r="B24" s="4" t="s">
        <v>46</v>
      </c>
      <c r="C24" s="4" t="s">
        <v>158</v>
      </c>
      <c r="D24" s="4" t="s">
        <v>34</v>
      </c>
      <c r="E24" s="16" t="s">
        <v>205</v>
      </c>
    </row>
    <row r="25" spans="1:5">
      <c r="A25" s="12" t="s">
        <v>199</v>
      </c>
      <c r="B25" s="4" t="s">
        <v>46</v>
      </c>
      <c r="C25" s="4" t="s">
        <v>155</v>
      </c>
      <c r="D25" s="4" t="s">
        <v>26</v>
      </c>
      <c r="E25" s="16" t="s">
        <v>206</v>
      </c>
    </row>
    <row r="26" spans="1:5">
      <c r="A26" s="12" t="s">
        <v>193</v>
      </c>
      <c r="B26" s="4" t="s">
        <v>46</v>
      </c>
      <c r="C26" s="4" t="s">
        <v>158</v>
      </c>
      <c r="D26" s="4" t="s">
        <v>22</v>
      </c>
      <c r="E26" s="16" t="s">
        <v>207</v>
      </c>
    </row>
    <row r="31" spans="1:5" ht="18">
      <c r="A31" s="10" t="s">
        <v>58</v>
      </c>
      <c r="B31" s="10"/>
    </row>
    <row r="32" spans="1:5" ht="14">
      <c r="A32" s="15" t="s">
        <v>59</v>
      </c>
      <c r="B32" s="15" t="s">
        <v>60</v>
      </c>
      <c r="C32" s="15" t="s">
        <v>61</v>
      </c>
    </row>
    <row r="33" spans="1:3">
      <c r="A33" s="4" t="s">
        <v>18</v>
      </c>
      <c r="B33" s="4" t="s">
        <v>167</v>
      </c>
      <c r="C33" s="4" t="s">
        <v>208</v>
      </c>
    </row>
    <row r="34" spans="1:3">
      <c r="A34" s="4" t="s">
        <v>197</v>
      </c>
      <c r="B34" s="4" t="s">
        <v>209</v>
      </c>
      <c r="C34" s="4" t="s">
        <v>210</v>
      </c>
    </row>
  </sheetData>
  <mergeCells count="13">
    <mergeCell ref="M3:M4"/>
    <mergeCell ref="A5:L5"/>
    <mergeCell ref="A9:L9"/>
    <mergeCell ref="A1:M2"/>
    <mergeCell ref="A3:A4"/>
    <mergeCell ref="B3:B4"/>
    <mergeCell ref="C3:C4"/>
    <mergeCell ref="D3:D4"/>
    <mergeCell ref="E3:E4"/>
    <mergeCell ref="F3:F4"/>
    <mergeCell ref="G3:J3"/>
    <mergeCell ref="K3:K4"/>
    <mergeCell ref="L3:L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M38"/>
  <sheetViews>
    <sheetView workbookViewId="0">
      <selection activeCell="E3" sqref="E3:E4"/>
    </sheetView>
  </sheetViews>
  <sheetFormatPr baseColWidth="10" defaultColWidth="9.1640625" defaultRowHeight="13"/>
  <cols>
    <col min="1" max="1" width="31.83203125" style="4" bestFit="1" customWidth="1"/>
    <col min="2" max="2" width="28.6640625" style="4" bestFit="1" customWidth="1"/>
    <col min="3" max="3" width="14.6640625" style="4" bestFit="1" customWidth="1"/>
    <col min="4" max="4" width="9.33203125" style="4" bestFit="1" customWidth="1"/>
    <col min="5" max="5" width="22.6640625" style="4" bestFit="1" customWidth="1"/>
    <col min="6" max="6" width="31" style="4" bestFit="1" customWidth="1"/>
    <col min="7" max="9" width="5.5" style="3" bestFit="1" customWidth="1"/>
    <col min="10" max="10" width="4.83203125" style="3" bestFit="1" customWidth="1"/>
    <col min="11" max="11" width="7.83203125" style="4" bestFit="1" customWidth="1"/>
    <col min="12" max="12" width="8.6640625" style="3" bestFit="1" customWidth="1"/>
    <col min="13" max="13" width="13.6640625" style="4" bestFit="1" customWidth="1"/>
    <col min="14" max="16384" width="9.1640625" style="3"/>
  </cols>
  <sheetData>
    <row r="1" spans="1:13" s="2" customFormat="1" ht="29" customHeight="1">
      <c r="A1" s="28" t="s">
        <v>269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30"/>
    </row>
    <row r="2" spans="1:13" s="2" customFormat="1" ht="62" customHeight="1" thickBot="1">
      <c r="A2" s="31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3"/>
    </row>
    <row r="3" spans="1:13" s="1" customFormat="1" ht="12.75" customHeight="1">
      <c r="A3" s="34" t="s">
        <v>0</v>
      </c>
      <c r="B3" s="36" t="s">
        <v>279</v>
      </c>
      <c r="C3" s="36" t="s">
        <v>7</v>
      </c>
      <c r="D3" s="38" t="s">
        <v>280</v>
      </c>
      <c r="E3" s="38"/>
      <c r="F3" s="38" t="s">
        <v>8</v>
      </c>
      <c r="G3" s="38" t="s">
        <v>11</v>
      </c>
      <c r="H3" s="38"/>
      <c r="I3" s="38"/>
      <c r="J3" s="38"/>
      <c r="K3" s="38" t="s">
        <v>72</v>
      </c>
      <c r="L3" s="38" t="s">
        <v>4</v>
      </c>
      <c r="M3" s="39" t="s">
        <v>3</v>
      </c>
    </row>
    <row r="4" spans="1:13" s="1" customFormat="1" ht="21" customHeight="1" thickBot="1">
      <c r="A4" s="35"/>
      <c r="B4" s="37"/>
      <c r="C4" s="37"/>
      <c r="D4" s="37"/>
      <c r="E4" s="37"/>
      <c r="F4" s="37"/>
      <c r="G4" s="5">
        <v>1</v>
      </c>
      <c r="H4" s="5">
        <v>2</v>
      </c>
      <c r="I4" s="5">
        <v>3</v>
      </c>
      <c r="J4" s="5" t="s">
        <v>5</v>
      </c>
      <c r="K4" s="37"/>
      <c r="L4" s="37"/>
      <c r="M4" s="40"/>
    </row>
    <row r="5" spans="1:13" ht="16">
      <c r="A5" s="27" t="s">
        <v>119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</row>
    <row r="6" spans="1:13">
      <c r="A6" s="6" t="s">
        <v>170</v>
      </c>
      <c r="B6" s="6" t="s">
        <v>171</v>
      </c>
      <c r="C6" s="6" t="s">
        <v>172</v>
      </c>
      <c r="D6" s="6" t="s">
        <v>284</v>
      </c>
      <c r="E6" s="6" t="s">
        <v>18</v>
      </c>
      <c r="F6" s="6" t="s">
        <v>19</v>
      </c>
      <c r="G6" s="7" t="s">
        <v>21</v>
      </c>
      <c r="H6" s="8" t="s">
        <v>22</v>
      </c>
      <c r="I6" s="7" t="s">
        <v>22</v>
      </c>
      <c r="J6" s="8"/>
      <c r="K6" s="6" t="str">
        <f>"200,0"</f>
        <v>200,0</v>
      </c>
      <c r="L6" s="7" t="str">
        <f>"111,6600"</f>
        <v>111,6600</v>
      </c>
      <c r="M6" s="6" t="s">
        <v>27</v>
      </c>
    </row>
    <row r="8" spans="1:13" ht="16">
      <c r="A8" s="41" t="s">
        <v>28</v>
      </c>
      <c r="B8" s="41"/>
      <c r="C8" s="41"/>
      <c r="D8" s="41"/>
      <c r="E8" s="41"/>
      <c r="F8" s="41"/>
      <c r="G8" s="41"/>
      <c r="H8" s="41"/>
      <c r="I8" s="41"/>
      <c r="J8" s="41"/>
      <c r="K8" s="41"/>
      <c r="L8" s="41"/>
    </row>
    <row r="9" spans="1:13">
      <c r="A9" s="17" t="s">
        <v>174</v>
      </c>
      <c r="B9" s="17" t="s">
        <v>175</v>
      </c>
      <c r="C9" s="17" t="s">
        <v>176</v>
      </c>
      <c r="D9" s="17" t="s">
        <v>282</v>
      </c>
      <c r="E9" s="17" t="s">
        <v>177</v>
      </c>
      <c r="F9" s="17" t="s">
        <v>178</v>
      </c>
      <c r="G9" s="19" t="s">
        <v>22</v>
      </c>
      <c r="H9" s="19" t="s">
        <v>26</v>
      </c>
      <c r="I9" s="18" t="s">
        <v>179</v>
      </c>
      <c r="J9" s="18"/>
      <c r="K9" s="17" t="str">
        <f>"210,0"</f>
        <v>210,0</v>
      </c>
      <c r="L9" s="19" t="str">
        <f>"111,8670"</f>
        <v>111,8670</v>
      </c>
      <c r="M9" s="17" t="s">
        <v>81</v>
      </c>
    </row>
    <row r="10" spans="1:13">
      <c r="A10" s="23" t="s">
        <v>174</v>
      </c>
      <c r="B10" s="23" t="s">
        <v>180</v>
      </c>
      <c r="C10" s="23" t="s">
        <v>176</v>
      </c>
      <c r="D10" s="23" t="s">
        <v>284</v>
      </c>
      <c r="E10" s="23" t="s">
        <v>177</v>
      </c>
      <c r="F10" s="23" t="s">
        <v>178</v>
      </c>
      <c r="G10" s="25" t="s">
        <v>22</v>
      </c>
      <c r="H10" s="25" t="s">
        <v>26</v>
      </c>
      <c r="I10" s="24" t="s">
        <v>179</v>
      </c>
      <c r="J10" s="24"/>
      <c r="K10" s="23" t="str">
        <f>"210,0"</f>
        <v>210,0</v>
      </c>
      <c r="L10" s="25" t="str">
        <f>"112,2026"</f>
        <v>112,2026</v>
      </c>
      <c r="M10" s="23" t="s">
        <v>81</v>
      </c>
    </row>
    <row r="11" spans="1:13">
      <c r="A11" s="20" t="s">
        <v>74</v>
      </c>
      <c r="B11" s="20" t="s">
        <v>75</v>
      </c>
      <c r="C11" s="20" t="s">
        <v>76</v>
      </c>
      <c r="D11" s="20" t="s">
        <v>285</v>
      </c>
      <c r="E11" s="20" t="s">
        <v>77</v>
      </c>
      <c r="F11" s="20" t="s">
        <v>78</v>
      </c>
      <c r="G11" s="22" t="s">
        <v>37</v>
      </c>
      <c r="H11" s="22" t="s">
        <v>39</v>
      </c>
      <c r="I11" s="22" t="s">
        <v>181</v>
      </c>
      <c r="J11" s="21"/>
      <c r="K11" s="20" t="str">
        <f>"182,5"</f>
        <v>182,5</v>
      </c>
      <c r="L11" s="22" t="str">
        <f>"129,0569"</f>
        <v>129,0569</v>
      </c>
      <c r="M11" s="20" t="s">
        <v>81</v>
      </c>
    </row>
    <row r="13" spans="1:13" ht="16">
      <c r="E13" s="9" t="s">
        <v>40</v>
      </c>
      <c r="F13" s="26" t="s">
        <v>274</v>
      </c>
    </row>
    <row r="14" spans="1:13" ht="16">
      <c r="E14" s="9" t="s">
        <v>41</v>
      </c>
      <c r="F14" s="26" t="s">
        <v>277</v>
      </c>
    </row>
    <row r="15" spans="1:13" ht="16">
      <c r="E15" s="9" t="s">
        <v>42</v>
      </c>
      <c r="F15" s="26" t="s">
        <v>275</v>
      </c>
    </row>
    <row r="16" spans="1:13" ht="16">
      <c r="E16" s="9" t="s">
        <v>43</v>
      </c>
      <c r="F16" s="26" t="s">
        <v>276</v>
      </c>
    </row>
    <row r="17" spans="1:6" ht="16">
      <c r="E17" s="9" t="s">
        <v>43</v>
      </c>
      <c r="F17" s="26" t="s">
        <v>278</v>
      </c>
    </row>
    <row r="18" spans="1:6" ht="16">
      <c r="E18" s="9"/>
    </row>
    <row r="19" spans="1:6" ht="16">
      <c r="E19" s="9"/>
    </row>
    <row r="21" spans="1:6" ht="18">
      <c r="A21" s="10" t="s">
        <v>44</v>
      </c>
      <c r="B21" s="10"/>
    </row>
    <row r="22" spans="1:6" ht="16">
      <c r="A22" s="11" t="s">
        <v>45</v>
      </c>
      <c r="B22" s="11"/>
    </row>
    <row r="23" spans="1:6" ht="14">
      <c r="A23" s="13"/>
      <c r="B23" s="14" t="s">
        <v>46</v>
      </c>
    </row>
    <row r="24" spans="1:6" ht="14">
      <c r="A24" s="15" t="s">
        <v>47</v>
      </c>
      <c r="B24" s="15" t="s">
        <v>48</v>
      </c>
      <c r="C24" s="15" t="s">
        <v>49</v>
      </c>
      <c r="D24" s="15" t="s">
        <v>50</v>
      </c>
      <c r="E24" s="15" t="s">
        <v>51</v>
      </c>
    </row>
    <row r="25" spans="1:6">
      <c r="A25" s="12" t="s">
        <v>173</v>
      </c>
      <c r="B25" s="4" t="s">
        <v>46</v>
      </c>
      <c r="C25" s="4" t="s">
        <v>55</v>
      </c>
      <c r="D25" s="4" t="s">
        <v>26</v>
      </c>
      <c r="E25" s="16" t="s">
        <v>182</v>
      </c>
    </row>
    <row r="27" spans="1:6" ht="14">
      <c r="A27" s="13"/>
      <c r="B27" s="14" t="s">
        <v>82</v>
      </c>
    </row>
    <row r="28" spans="1:6" ht="14">
      <c r="A28" s="15" t="s">
        <v>47</v>
      </c>
      <c r="B28" s="15" t="s">
        <v>48</v>
      </c>
      <c r="C28" s="15" t="s">
        <v>49</v>
      </c>
      <c r="D28" s="15" t="s">
        <v>50</v>
      </c>
      <c r="E28" s="15" t="s">
        <v>51</v>
      </c>
    </row>
    <row r="29" spans="1:6">
      <c r="A29" s="12" t="s">
        <v>73</v>
      </c>
      <c r="B29" s="4" t="s">
        <v>83</v>
      </c>
      <c r="C29" s="4" t="s">
        <v>55</v>
      </c>
      <c r="D29" s="4" t="s">
        <v>181</v>
      </c>
      <c r="E29" s="16" t="s">
        <v>183</v>
      </c>
    </row>
    <row r="30" spans="1:6">
      <c r="A30" s="12" t="s">
        <v>173</v>
      </c>
      <c r="B30" s="4" t="s">
        <v>165</v>
      </c>
      <c r="C30" s="4" t="s">
        <v>55</v>
      </c>
      <c r="D30" s="4" t="s">
        <v>26</v>
      </c>
      <c r="E30" s="16" t="s">
        <v>184</v>
      </c>
    </row>
    <row r="31" spans="1:6">
      <c r="A31" s="12" t="s">
        <v>169</v>
      </c>
      <c r="B31" s="4" t="s">
        <v>165</v>
      </c>
      <c r="C31" s="4" t="s">
        <v>155</v>
      </c>
      <c r="D31" s="4" t="s">
        <v>22</v>
      </c>
      <c r="E31" s="16" t="s">
        <v>185</v>
      </c>
    </row>
    <row r="36" spans="1:3" ht="18">
      <c r="A36" s="10" t="s">
        <v>58</v>
      </c>
      <c r="B36" s="10"/>
    </row>
    <row r="37" spans="1:3" ht="14">
      <c r="A37" s="15" t="s">
        <v>59</v>
      </c>
      <c r="B37" s="15" t="s">
        <v>60</v>
      </c>
      <c r="C37" s="15" t="s">
        <v>61</v>
      </c>
    </row>
    <row r="38" spans="1:3">
      <c r="A38" s="4" t="s">
        <v>177</v>
      </c>
      <c r="B38" s="4" t="s">
        <v>167</v>
      </c>
      <c r="C38" s="4" t="s">
        <v>186</v>
      </c>
    </row>
  </sheetData>
  <mergeCells count="13">
    <mergeCell ref="M3:M4"/>
    <mergeCell ref="A5:L5"/>
    <mergeCell ref="A8:L8"/>
    <mergeCell ref="A1:M2"/>
    <mergeCell ref="A3:A4"/>
    <mergeCell ref="B3:B4"/>
    <mergeCell ref="C3:C4"/>
    <mergeCell ref="D3:D4"/>
    <mergeCell ref="E3:E4"/>
    <mergeCell ref="F3:F4"/>
    <mergeCell ref="G3:J3"/>
    <mergeCell ref="K3:K4"/>
    <mergeCell ref="L3:L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M64"/>
  <sheetViews>
    <sheetView workbookViewId="0">
      <selection activeCell="E3" sqref="E3:E4"/>
    </sheetView>
  </sheetViews>
  <sheetFormatPr baseColWidth="10" defaultColWidth="9.1640625" defaultRowHeight="13"/>
  <cols>
    <col min="1" max="1" width="31.83203125" style="4" bestFit="1" customWidth="1"/>
    <col min="2" max="2" width="28.6640625" style="4" bestFit="1" customWidth="1"/>
    <col min="3" max="3" width="22.5" style="4" bestFit="1" customWidth="1"/>
    <col min="4" max="4" width="9.33203125" style="4" bestFit="1" customWidth="1"/>
    <col min="5" max="5" width="22.6640625" style="4" bestFit="1" customWidth="1"/>
    <col min="6" max="6" width="31" style="4" bestFit="1" customWidth="1"/>
    <col min="7" max="9" width="5.5" style="3" bestFit="1" customWidth="1"/>
    <col min="10" max="10" width="4.83203125" style="3" bestFit="1" customWidth="1"/>
    <col min="11" max="11" width="7.83203125" style="4" bestFit="1" customWidth="1"/>
    <col min="12" max="12" width="8.6640625" style="3" bestFit="1" customWidth="1"/>
    <col min="13" max="13" width="26.1640625" style="4" bestFit="1" customWidth="1"/>
    <col min="14" max="16384" width="9.1640625" style="3"/>
  </cols>
  <sheetData>
    <row r="1" spans="1:13" s="2" customFormat="1" ht="29" customHeight="1">
      <c r="A1" s="28" t="s">
        <v>270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30"/>
    </row>
    <row r="2" spans="1:13" s="2" customFormat="1" ht="62" customHeight="1" thickBot="1">
      <c r="A2" s="31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3"/>
    </row>
    <row r="3" spans="1:13" s="1" customFormat="1" ht="12.75" customHeight="1">
      <c r="A3" s="34" t="s">
        <v>0</v>
      </c>
      <c r="B3" s="36" t="s">
        <v>279</v>
      </c>
      <c r="C3" s="36" t="s">
        <v>7</v>
      </c>
      <c r="D3" s="38" t="s">
        <v>280</v>
      </c>
      <c r="E3" s="38"/>
      <c r="F3" s="38" t="s">
        <v>8</v>
      </c>
      <c r="G3" s="38" t="s">
        <v>11</v>
      </c>
      <c r="H3" s="38"/>
      <c r="I3" s="38"/>
      <c r="J3" s="38"/>
      <c r="K3" s="38" t="s">
        <v>72</v>
      </c>
      <c r="L3" s="38" t="s">
        <v>4</v>
      </c>
      <c r="M3" s="39" t="s">
        <v>3</v>
      </c>
    </row>
    <row r="4" spans="1:13" s="1" customFormat="1" ht="21" customHeight="1" thickBot="1">
      <c r="A4" s="35"/>
      <c r="B4" s="37"/>
      <c r="C4" s="37"/>
      <c r="D4" s="37"/>
      <c r="E4" s="37"/>
      <c r="F4" s="37"/>
      <c r="G4" s="5">
        <v>1</v>
      </c>
      <c r="H4" s="5">
        <v>2</v>
      </c>
      <c r="I4" s="5">
        <v>3</v>
      </c>
      <c r="J4" s="5" t="s">
        <v>5</v>
      </c>
      <c r="K4" s="37"/>
      <c r="L4" s="37"/>
      <c r="M4" s="40"/>
    </row>
    <row r="5" spans="1:13" ht="16">
      <c r="A5" s="27" t="s">
        <v>85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</row>
    <row r="6" spans="1:13">
      <c r="A6" s="6" t="s">
        <v>87</v>
      </c>
      <c r="B6" s="6" t="s">
        <v>88</v>
      </c>
      <c r="C6" s="6" t="s">
        <v>89</v>
      </c>
      <c r="D6" s="6" t="s">
        <v>286</v>
      </c>
      <c r="E6" s="6" t="s">
        <v>18</v>
      </c>
      <c r="F6" s="6" t="s">
        <v>19</v>
      </c>
      <c r="G6" s="7" t="s">
        <v>90</v>
      </c>
      <c r="H6" s="8" t="s">
        <v>91</v>
      </c>
      <c r="I6" s="8" t="s">
        <v>91</v>
      </c>
      <c r="J6" s="8"/>
      <c r="K6" s="6" t="str">
        <f>"85,0"</f>
        <v>85,0</v>
      </c>
      <c r="L6" s="7" t="str">
        <f>"72,7977"</f>
        <v>72,7977</v>
      </c>
      <c r="M6" s="6" t="s">
        <v>92</v>
      </c>
    </row>
    <row r="8" spans="1:13" ht="16">
      <c r="A8" s="41" t="s">
        <v>13</v>
      </c>
      <c r="B8" s="41"/>
      <c r="C8" s="41"/>
      <c r="D8" s="41"/>
      <c r="E8" s="41"/>
      <c r="F8" s="41"/>
      <c r="G8" s="41"/>
      <c r="H8" s="41"/>
      <c r="I8" s="41"/>
      <c r="J8" s="41"/>
      <c r="K8" s="41"/>
      <c r="L8" s="41"/>
    </row>
    <row r="9" spans="1:13">
      <c r="A9" s="17" t="s">
        <v>65</v>
      </c>
      <c r="B9" s="17" t="s">
        <v>66</v>
      </c>
      <c r="C9" s="17" t="s">
        <v>67</v>
      </c>
      <c r="D9" s="17" t="s">
        <v>282</v>
      </c>
      <c r="E9" s="17" t="s">
        <v>68</v>
      </c>
      <c r="F9" s="17" t="s">
        <v>69</v>
      </c>
      <c r="G9" s="19" t="s">
        <v>93</v>
      </c>
      <c r="H9" s="19" t="s">
        <v>94</v>
      </c>
      <c r="I9" s="18" t="s">
        <v>95</v>
      </c>
      <c r="J9" s="18"/>
      <c r="K9" s="17" t="str">
        <f>"145,0"</f>
        <v>145,0</v>
      </c>
      <c r="L9" s="19" t="str">
        <f>"98,4405"</f>
        <v>98,4405</v>
      </c>
      <c r="M9" s="17" t="s">
        <v>27</v>
      </c>
    </row>
    <row r="10" spans="1:13">
      <c r="A10" s="20" t="s">
        <v>97</v>
      </c>
      <c r="B10" s="20" t="s">
        <v>98</v>
      </c>
      <c r="C10" s="20" t="s">
        <v>99</v>
      </c>
      <c r="D10" s="20" t="s">
        <v>282</v>
      </c>
      <c r="E10" s="20" t="s">
        <v>68</v>
      </c>
      <c r="F10" s="20" t="s">
        <v>69</v>
      </c>
      <c r="G10" s="21" t="s">
        <v>100</v>
      </c>
      <c r="H10" s="21" t="s">
        <v>101</v>
      </c>
      <c r="I10" s="22" t="s">
        <v>101</v>
      </c>
      <c r="J10" s="21"/>
      <c r="K10" s="20" t="str">
        <f>"117,5"</f>
        <v>117,5</v>
      </c>
      <c r="L10" s="22" t="str">
        <f>"84,0712"</f>
        <v>84,0712</v>
      </c>
      <c r="M10" s="20" t="s">
        <v>27</v>
      </c>
    </row>
    <row r="12" spans="1:13" ht="16">
      <c r="A12" s="41" t="s">
        <v>102</v>
      </c>
      <c r="B12" s="41"/>
      <c r="C12" s="41"/>
      <c r="D12" s="41"/>
      <c r="E12" s="41"/>
      <c r="F12" s="41"/>
      <c r="G12" s="41"/>
      <c r="H12" s="41"/>
      <c r="I12" s="41"/>
      <c r="J12" s="41"/>
      <c r="K12" s="41"/>
      <c r="L12" s="41"/>
    </row>
    <row r="13" spans="1:13">
      <c r="A13" s="6" t="s">
        <v>104</v>
      </c>
      <c r="B13" s="6" t="s">
        <v>105</v>
      </c>
      <c r="C13" s="6" t="s">
        <v>106</v>
      </c>
      <c r="D13" s="6" t="s">
        <v>287</v>
      </c>
      <c r="E13" s="6" t="s">
        <v>77</v>
      </c>
      <c r="F13" s="6" t="s">
        <v>107</v>
      </c>
      <c r="G13" s="7" t="s">
        <v>108</v>
      </c>
      <c r="H13" s="7" t="s">
        <v>109</v>
      </c>
      <c r="I13" s="8" t="s">
        <v>110</v>
      </c>
      <c r="J13" s="8"/>
      <c r="K13" s="6" t="str">
        <f>"140,0"</f>
        <v>140,0</v>
      </c>
      <c r="L13" s="7" t="str">
        <f>"92,5476"</f>
        <v>92,5476</v>
      </c>
      <c r="M13" s="6" t="s">
        <v>27</v>
      </c>
    </row>
    <row r="15" spans="1:13" ht="16">
      <c r="A15" s="41" t="s">
        <v>111</v>
      </c>
      <c r="B15" s="41"/>
      <c r="C15" s="41"/>
      <c r="D15" s="41"/>
      <c r="E15" s="41"/>
      <c r="F15" s="41"/>
      <c r="G15" s="41"/>
      <c r="H15" s="41"/>
      <c r="I15" s="41"/>
      <c r="J15" s="41"/>
      <c r="K15" s="41"/>
      <c r="L15" s="41"/>
    </row>
    <row r="16" spans="1:13">
      <c r="A16" s="6" t="s">
        <v>113</v>
      </c>
      <c r="B16" s="6" t="s">
        <v>114</v>
      </c>
      <c r="C16" s="6" t="s">
        <v>115</v>
      </c>
      <c r="D16" s="6" t="s">
        <v>282</v>
      </c>
      <c r="E16" s="6" t="s">
        <v>116</v>
      </c>
      <c r="F16" s="6" t="s">
        <v>117</v>
      </c>
      <c r="G16" s="7" t="s">
        <v>94</v>
      </c>
      <c r="H16" s="7" t="s">
        <v>95</v>
      </c>
      <c r="I16" s="8" t="s">
        <v>118</v>
      </c>
      <c r="J16" s="8"/>
      <c r="K16" s="6" t="str">
        <f>"155,0"</f>
        <v>155,0</v>
      </c>
      <c r="L16" s="7" t="str">
        <f>"94,2865"</f>
        <v>94,2865</v>
      </c>
      <c r="M16" s="6" t="s">
        <v>27</v>
      </c>
    </row>
    <row r="18" spans="1:13" ht="16">
      <c r="A18" s="41" t="s">
        <v>119</v>
      </c>
      <c r="B18" s="41"/>
      <c r="C18" s="41"/>
      <c r="D18" s="41"/>
      <c r="E18" s="41"/>
      <c r="F18" s="41"/>
      <c r="G18" s="41"/>
      <c r="H18" s="41"/>
      <c r="I18" s="41"/>
      <c r="J18" s="41"/>
      <c r="K18" s="41"/>
      <c r="L18" s="41"/>
    </row>
    <row r="19" spans="1:13">
      <c r="A19" s="17" t="s">
        <v>121</v>
      </c>
      <c r="B19" s="17" t="s">
        <v>122</v>
      </c>
      <c r="C19" s="17" t="s">
        <v>123</v>
      </c>
      <c r="D19" s="17" t="s">
        <v>282</v>
      </c>
      <c r="E19" s="17" t="s">
        <v>68</v>
      </c>
      <c r="F19" s="17" t="s">
        <v>69</v>
      </c>
      <c r="G19" s="19" t="s">
        <v>37</v>
      </c>
      <c r="H19" s="19" t="s">
        <v>39</v>
      </c>
      <c r="I19" s="19" t="s">
        <v>124</v>
      </c>
      <c r="J19" s="18"/>
      <c r="K19" s="17" t="str">
        <f>"187,5"</f>
        <v>187,5</v>
      </c>
      <c r="L19" s="19" t="str">
        <f>"108,4125"</f>
        <v>108,4125</v>
      </c>
      <c r="M19" s="17" t="s">
        <v>27</v>
      </c>
    </row>
    <row r="20" spans="1:13">
      <c r="A20" s="20" t="s">
        <v>126</v>
      </c>
      <c r="B20" s="20" t="s">
        <v>127</v>
      </c>
      <c r="C20" s="20" t="s">
        <v>128</v>
      </c>
      <c r="D20" s="20" t="s">
        <v>282</v>
      </c>
      <c r="E20" s="20" t="s">
        <v>68</v>
      </c>
      <c r="F20" s="20" t="s">
        <v>69</v>
      </c>
      <c r="G20" s="22" t="s">
        <v>129</v>
      </c>
      <c r="H20" s="21" t="s">
        <v>130</v>
      </c>
      <c r="I20" s="21"/>
      <c r="J20" s="21"/>
      <c r="K20" s="20" t="str">
        <f>"142,5"</f>
        <v>142,5</v>
      </c>
      <c r="L20" s="22" t="str">
        <f>"81,3247"</f>
        <v>81,3247</v>
      </c>
      <c r="M20" s="20" t="s">
        <v>27</v>
      </c>
    </row>
    <row r="22" spans="1:13" ht="16">
      <c r="A22" s="41" t="s">
        <v>131</v>
      </c>
      <c r="B22" s="41"/>
      <c r="C22" s="41"/>
      <c r="D22" s="41"/>
      <c r="E22" s="41"/>
      <c r="F22" s="41"/>
      <c r="G22" s="41"/>
      <c r="H22" s="41"/>
      <c r="I22" s="41"/>
      <c r="J22" s="41"/>
      <c r="K22" s="41"/>
      <c r="L22" s="41"/>
    </row>
    <row r="23" spans="1:13">
      <c r="A23" s="17" t="s">
        <v>133</v>
      </c>
      <c r="B23" s="17" t="s">
        <v>134</v>
      </c>
      <c r="C23" s="17" t="s">
        <v>135</v>
      </c>
      <c r="D23" s="17" t="s">
        <v>282</v>
      </c>
      <c r="E23" s="17" t="s">
        <v>68</v>
      </c>
      <c r="F23" s="17" t="s">
        <v>136</v>
      </c>
      <c r="G23" s="18" t="s">
        <v>39</v>
      </c>
      <c r="H23" s="19" t="s">
        <v>39</v>
      </c>
      <c r="I23" s="18" t="s">
        <v>20</v>
      </c>
      <c r="J23" s="18"/>
      <c r="K23" s="17" t="str">
        <f>"175,0"</f>
        <v>175,0</v>
      </c>
      <c r="L23" s="19" t="str">
        <f>"93,8875"</f>
        <v>93,8875</v>
      </c>
      <c r="M23" s="17" t="s">
        <v>27</v>
      </c>
    </row>
    <row r="24" spans="1:13">
      <c r="A24" s="23" t="s">
        <v>138</v>
      </c>
      <c r="B24" s="23" t="s">
        <v>139</v>
      </c>
      <c r="C24" s="23" t="s">
        <v>140</v>
      </c>
      <c r="D24" s="23" t="s">
        <v>284</v>
      </c>
      <c r="E24" s="23" t="s">
        <v>18</v>
      </c>
      <c r="F24" s="23" t="s">
        <v>69</v>
      </c>
      <c r="G24" s="25" t="s">
        <v>110</v>
      </c>
      <c r="H24" s="25" t="s">
        <v>141</v>
      </c>
      <c r="I24" s="24" t="s">
        <v>95</v>
      </c>
      <c r="J24" s="24"/>
      <c r="K24" s="23" t="str">
        <f>"152,5"</f>
        <v>152,5</v>
      </c>
      <c r="L24" s="25" t="str">
        <f>"82,2890"</f>
        <v>82,2890</v>
      </c>
      <c r="M24" s="23" t="s">
        <v>142</v>
      </c>
    </row>
    <row r="25" spans="1:13">
      <c r="A25" s="20" t="s">
        <v>144</v>
      </c>
      <c r="B25" s="20" t="s">
        <v>145</v>
      </c>
      <c r="C25" s="20" t="s">
        <v>146</v>
      </c>
      <c r="D25" s="20" t="s">
        <v>285</v>
      </c>
      <c r="E25" s="20" t="s">
        <v>77</v>
      </c>
      <c r="F25" s="20" t="s">
        <v>117</v>
      </c>
      <c r="G25" s="22" t="s">
        <v>130</v>
      </c>
      <c r="H25" s="22" t="s">
        <v>95</v>
      </c>
      <c r="I25" s="21" t="s">
        <v>118</v>
      </c>
      <c r="J25" s="21"/>
      <c r="K25" s="20" t="str">
        <f>"155,0"</f>
        <v>155,0</v>
      </c>
      <c r="L25" s="22" t="str">
        <f>"106,6439"</f>
        <v>106,6439</v>
      </c>
      <c r="M25" s="20" t="s">
        <v>27</v>
      </c>
    </row>
    <row r="27" spans="1:13" ht="16">
      <c r="E27" s="9" t="s">
        <v>40</v>
      </c>
      <c r="F27" s="26" t="s">
        <v>274</v>
      </c>
    </row>
    <row r="28" spans="1:13" ht="16">
      <c r="E28" s="9" t="s">
        <v>41</v>
      </c>
      <c r="F28" s="26" t="s">
        <v>277</v>
      </c>
    </row>
    <row r="29" spans="1:13" ht="16">
      <c r="E29" s="9" t="s">
        <v>42</v>
      </c>
      <c r="F29" s="26" t="s">
        <v>275</v>
      </c>
    </row>
    <row r="30" spans="1:13" ht="16">
      <c r="E30" s="9" t="s">
        <v>43</v>
      </c>
      <c r="F30" s="26" t="s">
        <v>276</v>
      </c>
    </row>
    <row r="31" spans="1:13" ht="16">
      <c r="E31" s="9" t="s">
        <v>43</v>
      </c>
      <c r="F31" s="26" t="s">
        <v>278</v>
      </c>
    </row>
    <row r="32" spans="1:13" ht="16">
      <c r="E32" s="9"/>
    </row>
    <row r="33" spans="1:5" ht="16">
      <c r="E33" s="9"/>
    </row>
    <row r="35" spans="1:5" ht="18">
      <c r="A35" s="10" t="s">
        <v>44</v>
      </c>
      <c r="B35" s="10"/>
    </row>
    <row r="36" spans="1:5" ht="16">
      <c r="A36" s="11" t="s">
        <v>45</v>
      </c>
      <c r="B36" s="11"/>
    </row>
    <row r="37" spans="1:5" ht="14">
      <c r="A37" s="13"/>
      <c r="B37" s="14" t="s">
        <v>147</v>
      </c>
    </row>
    <row r="38" spans="1:5" ht="14">
      <c r="A38" s="15" t="s">
        <v>47</v>
      </c>
      <c r="B38" s="15" t="s">
        <v>48</v>
      </c>
      <c r="C38" s="15" t="s">
        <v>49</v>
      </c>
      <c r="D38" s="15" t="s">
        <v>50</v>
      </c>
      <c r="E38" s="15" t="s">
        <v>51</v>
      </c>
    </row>
    <row r="39" spans="1:5">
      <c r="A39" s="12" t="s">
        <v>86</v>
      </c>
      <c r="B39" s="4" t="s">
        <v>148</v>
      </c>
      <c r="C39" s="4" t="s">
        <v>149</v>
      </c>
      <c r="D39" s="4" t="s">
        <v>90</v>
      </c>
      <c r="E39" s="16" t="s">
        <v>150</v>
      </c>
    </row>
    <row r="41" spans="1:5" ht="14">
      <c r="A41" s="13"/>
      <c r="B41" s="14" t="s">
        <v>151</v>
      </c>
    </row>
    <row r="42" spans="1:5" ht="14">
      <c r="A42" s="15" t="s">
        <v>47</v>
      </c>
      <c r="B42" s="15" t="s">
        <v>48</v>
      </c>
      <c r="C42" s="15" t="s">
        <v>49</v>
      </c>
      <c r="D42" s="15" t="s">
        <v>50</v>
      </c>
      <c r="E42" s="15" t="s">
        <v>51</v>
      </c>
    </row>
    <row r="43" spans="1:5">
      <c r="A43" s="12" t="s">
        <v>103</v>
      </c>
      <c r="B43" s="4" t="s">
        <v>152</v>
      </c>
      <c r="C43" s="4" t="s">
        <v>153</v>
      </c>
      <c r="D43" s="4" t="s">
        <v>109</v>
      </c>
      <c r="E43" s="16" t="s">
        <v>154</v>
      </c>
    </row>
    <row r="45" spans="1:5" ht="14">
      <c r="A45" s="13"/>
      <c r="B45" s="14" t="s">
        <v>46</v>
      </c>
    </row>
    <row r="46" spans="1:5" ht="14">
      <c r="A46" s="15" t="s">
        <v>47</v>
      </c>
      <c r="B46" s="15" t="s">
        <v>48</v>
      </c>
      <c r="C46" s="15" t="s">
        <v>49</v>
      </c>
      <c r="D46" s="15" t="s">
        <v>50</v>
      </c>
      <c r="E46" s="15" t="s">
        <v>51</v>
      </c>
    </row>
    <row r="47" spans="1:5">
      <c r="A47" s="12" t="s">
        <v>120</v>
      </c>
      <c r="B47" s="4" t="s">
        <v>46</v>
      </c>
      <c r="C47" s="4" t="s">
        <v>155</v>
      </c>
      <c r="D47" s="4" t="s">
        <v>124</v>
      </c>
      <c r="E47" s="16" t="s">
        <v>156</v>
      </c>
    </row>
    <row r="48" spans="1:5">
      <c r="A48" s="12" t="s">
        <v>64</v>
      </c>
      <c r="B48" s="4" t="s">
        <v>46</v>
      </c>
      <c r="C48" s="4" t="s">
        <v>52</v>
      </c>
      <c r="D48" s="4" t="s">
        <v>94</v>
      </c>
      <c r="E48" s="16" t="s">
        <v>157</v>
      </c>
    </row>
    <row r="49" spans="1:5">
      <c r="A49" s="12" t="s">
        <v>112</v>
      </c>
      <c r="B49" s="4" t="s">
        <v>46</v>
      </c>
      <c r="C49" s="4" t="s">
        <v>158</v>
      </c>
      <c r="D49" s="4" t="s">
        <v>95</v>
      </c>
      <c r="E49" s="16" t="s">
        <v>159</v>
      </c>
    </row>
    <row r="50" spans="1:5">
      <c r="A50" s="12" t="s">
        <v>132</v>
      </c>
      <c r="B50" s="4" t="s">
        <v>46</v>
      </c>
      <c r="C50" s="4" t="s">
        <v>160</v>
      </c>
      <c r="D50" s="4" t="s">
        <v>39</v>
      </c>
      <c r="E50" s="16" t="s">
        <v>161</v>
      </c>
    </row>
    <row r="51" spans="1:5">
      <c r="A51" s="12" t="s">
        <v>96</v>
      </c>
      <c r="B51" s="4" t="s">
        <v>46</v>
      </c>
      <c r="C51" s="4" t="s">
        <v>52</v>
      </c>
      <c r="D51" s="4" t="s">
        <v>101</v>
      </c>
      <c r="E51" s="16" t="s">
        <v>162</v>
      </c>
    </row>
    <row r="52" spans="1:5">
      <c r="A52" s="12" t="s">
        <v>125</v>
      </c>
      <c r="B52" s="4" t="s">
        <v>46</v>
      </c>
      <c r="C52" s="4" t="s">
        <v>155</v>
      </c>
      <c r="D52" s="4" t="s">
        <v>129</v>
      </c>
      <c r="E52" s="16" t="s">
        <v>163</v>
      </c>
    </row>
    <row r="54" spans="1:5" ht="14">
      <c r="A54" s="13"/>
      <c r="B54" s="14" t="s">
        <v>82</v>
      </c>
    </row>
    <row r="55" spans="1:5" ht="14">
      <c r="A55" s="15" t="s">
        <v>47</v>
      </c>
      <c r="B55" s="15" t="s">
        <v>48</v>
      </c>
      <c r="C55" s="15" t="s">
        <v>49</v>
      </c>
      <c r="D55" s="15" t="s">
        <v>50</v>
      </c>
      <c r="E55" s="15" t="s">
        <v>51</v>
      </c>
    </row>
    <row r="56" spans="1:5">
      <c r="A56" s="12" t="s">
        <v>143</v>
      </c>
      <c r="B56" s="4" t="s">
        <v>83</v>
      </c>
      <c r="C56" s="4" t="s">
        <v>160</v>
      </c>
      <c r="D56" s="4" t="s">
        <v>95</v>
      </c>
      <c r="E56" s="16" t="s">
        <v>164</v>
      </c>
    </row>
    <row r="57" spans="1:5">
      <c r="A57" s="12" t="s">
        <v>137</v>
      </c>
      <c r="B57" s="4" t="s">
        <v>165</v>
      </c>
      <c r="C57" s="4" t="s">
        <v>160</v>
      </c>
      <c r="D57" s="4" t="s">
        <v>141</v>
      </c>
      <c r="E57" s="16" t="s">
        <v>166</v>
      </c>
    </row>
    <row r="62" spans="1:5" ht="18">
      <c r="A62" s="10" t="s">
        <v>58</v>
      </c>
      <c r="B62" s="10"/>
    </row>
    <row r="63" spans="1:5" ht="14">
      <c r="A63" s="15" t="s">
        <v>59</v>
      </c>
      <c r="B63" s="15" t="s">
        <v>60</v>
      </c>
      <c r="C63" s="15" t="s">
        <v>61</v>
      </c>
    </row>
    <row r="64" spans="1:5">
      <c r="A64" s="4" t="s">
        <v>116</v>
      </c>
      <c r="B64" s="4" t="s">
        <v>167</v>
      </c>
      <c r="C64" s="4" t="s">
        <v>168</v>
      </c>
    </row>
  </sheetData>
  <mergeCells count="17">
    <mergeCell ref="A15:L15"/>
    <mergeCell ref="A18:L18"/>
    <mergeCell ref="A22:L22"/>
    <mergeCell ref="K3:K4"/>
    <mergeCell ref="L3:L4"/>
    <mergeCell ref="M3:M4"/>
    <mergeCell ref="A5:L5"/>
    <mergeCell ref="A8:L8"/>
    <mergeCell ref="A12:L12"/>
    <mergeCell ref="A1:M2"/>
    <mergeCell ref="A3:A4"/>
    <mergeCell ref="B3:B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Biceps curl Pro</vt:lpstr>
      <vt:lpstr>Biceps curl Am</vt:lpstr>
      <vt:lpstr>PP Raw Pro</vt:lpstr>
      <vt:lpstr>DL Raw Pro</vt:lpstr>
      <vt:lpstr>BP Soft MP Pro</vt:lpstr>
      <vt:lpstr>BP Soft MP Am</vt:lpstr>
      <vt:lpstr>BP Sost SP Pro</vt:lpstr>
      <vt:lpstr>BP Raw Pro</vt:lpstr>
      <vt:lpstr>BP Raw Am</vt:lpstr>
      <vt:lpstr>BP Military Pro</vt:lpstr>
      <vt:lpstr>BP Military Am</vt:lpstr>
      <vt:lpstr>PL  Raw Am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Tomchin</dc:creator>
  <cp:lastModifiedBy>Екатерина Шевелева</cp:lastModifiedBy>
  <cp:lastPrinted>2015-07-16T19:10:53Z</cp:lastPrinted>
  <dcterms:created xsi:type="dcterms:W3CDTF">2002-06-16T13:36:44Z</dcterms:created>
  <dcterms:modified xsi:type="dcterms:W3CDTF">2020-11-23T17:03:02Z</dcterms:modified>
</cp:coreProperties>
</file>