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755\AC\Temp\"/>
    </mc:Choice>
  </mc:AlternateContent>
  <xr:revisionPtr revIDLastSave="0" documentId="8_{6CF28ADF-F002-DF40-8323-5B2871033FB8}" xr6:coauthVersionLast="45" xr6:coauthVersionMax="45" xr10:uidLastSave="{00000000-0000-0000-0000-000000000000}"/>
  <bookViews>
    <workbookView xWindow="-120" yWindow="-120" windowWidth="15600" windowHeight="11760" firstSheet="11" activeTab="13" xr2:uid="{00000000-000D-0000-FFFF-FFFF00000000}"/>
  </bookViews>
  <sheets>
    <sheet name="Бицепс Профессионалы" sheetId="34" r:id="rId1"/>
    <sheet name="Бицепс Любители" sheetId="33" r:id="rId2"/>
    <sheet name="Русская тяга проф. 55 кг." sheetId="30" r:id="rId3"/>
    <sheet name="Проф. народный жим 1 вес" sheetId="22" r:id="rId4"/>
    <sheet name="Люб. народный жим 1_2 вес" sheetId="21" r:id="rId5"/>
    <sheet name="Люб. народный жим 1 вес" sheetId="20" r:id="rId6"/>
    <sheet name="Силовое двоеборье ПРО." sheetId="19" r:id="rId7"/>
    <sheet name="Жимовое двоеборье. ПРО" sheetId="18" r:id="rId8"/>
    <sheet name="ПРО тяга б.э." sheetId="17" r:id="rId9"/>
    <sheet name="ПРО жим софт мн.петельная" sheetId="15" r:id="rId10"/>
    <sheet name="Люб. жим жим софт мн.петельная" sheetId="14" r:id="rId11"/>
    <sheet name="ПРО жим софт 1 петельная" sheetId="13" r:id="rId12"/>
    <sheet name="ПРО жим б.э." sheetId="11" r:id="rId13"/>
    <sheet name="Люб. жим б.э." sheetId="10" r:id="rId14"/>
    <sheet name="ПРО Военный жим" sheetId="8" r:id="rId15"/>
    <sheet name="Люб. Военный жим" sheetId="7" r:id="rId16"/>
    <sheet name="Люб. ПЛ. б.э." sheetId="5" r:id="rId17"/>
  </sheets>
  <definedNames>
    <definedName name="_xlnm._FilterDatabase" localSheetId="16" hidden="1">'Люб. ПЛ. б.э.'!$A$1:$S$3</definedName>
  </definedName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8" l="1"/>
  <c r="L6" i="34"/>
  <c r="K6" i="34"/>
  <c r="D6" i="34"/>
  <c r="L6" i="33"/>
  <c r="K6" i="33"/>
  <c r="D6" i="33"/>
  <c r="D6" i="30"/>
  <c r="J6" i="22"/>
  <c r="I6" i="22"/>
  <c r="D6" i="22"/>
  <c r="J6" i="21"/>
  <c r="I6" i="21"/>
  <c r="D6" i="21"/>
  <c r="J12" i="20"/>
  <c r="I12" i="20"/>
  <c r="D12" i="20"/>
  <c r="J9" i="20"/>
  <c r="I9" i="20"/>
  <c r="D9" i="20"/>
  <c r="J6" i="20"/>
  <c r="I6" i="20"/>
  <c r="D6" i="20"/>
  <c r="P6" i="19"/>
  <c r="O6" i="19"/>
  <c r="D6" i="19"/>
  <c r="L6" i="17"/>
  <c r="K6" i="17"/>
  <c r="D6" i="17"/>
  <c r="L9" i="15"/>
  <c r="K9" i="15"/>
  <c r="D9" i="15"/>
  <c r="L6" i="15"/>
  <c r="K6" i="15"/>
  <c r="D6" i="15"/>
  <c r="L6" i="14"/>
  <c r="K6" i="14"/>
  <c r="D6" i="14"/>
  <c r="L10" i="13"/>
  <c r="K10" i="13"/>
  <c r="D10" i="13"/>
  <c r="L7" i="13"/>
  <c r="K7" i="13"/>
  <c r="D7" i="13"/>
  <c r="L6" i="13"/>
  <c r="K6" i="13"/>
  <c r="D6" i="13"/>
  <c r="L11" i="11"/>
  <c r="K11" i="11"/>
  <c r="D11" i="11"/>
  <c r="L10" i="11"/>
  <c r="K10" i="11"/>
  <c r="D10" i="11"/>
  <c r="L9" i="11"/>
  <c r="K9" i="11"/>
  <c r="D9" i="11"/>
  <c r="L6" i="11"/>
  <c r="K6" i="11"/>
  <c r="D6" i="11"/>
  <c r="L25" i="10"/>
  <c r="K25" i="10"/>
  <c r="D25" i="10"/>
  <c r="L24" i="10"/>
  <c r="K24" i="10"/>
  <c r="D24" i="10"/>
  <c r="L23" i="10"/>
  <c r="K23" i="10"/>
  <c r="D23" i="10"/>
  <c r="L20" i="10"/>
  <c r="K20" i="10"/>
  <c r="D20" i="10"/>
  <c r="L19" i="10"/>
  <c r="K19" i="10"/>
  <c r="D19" i="10"/>
  <c r="L16" i="10"/>
  <c r="K16" i="10"/>
  <c r="D16" i="10"/>
  <c r="L13" i="10"/>
  <c r="K13" i="10"/>
  <c r="D13" i="10"/>
  <c r="L10" i="10"/>
  <c r="K10" i="10"/>
  <c r="D10" i="10"/>
  <c r="L9" i="10"/>
  <c r="K9" i="10"/>
  <c r="D9" i="10"/>
  <c r="L6" i="10"/>
  <c r="K6" i="10"/>
  <c r="D6" i="10"/>
  <c r="L6" i="8"/>
  <c r="K6" i="8"/>
  <c r="D6" i="8"/>
  <c r="L6" i="7"/>
  <c r="K6" i="7"/>
  <c r="D6" i="7"/>
  <c r="T9" i="5"/>
  <c r="S9" i="5"/>
  <c r="D9" i="5"/>
  <c r="T6" i="5"/>
  <c r="S6" i="5"/>
  <c r="D6" i="5"/>
</calcChain>
</file>

<file path=xl/sharedStrings.xml><?xml version="1.0" encoding="utf-8"?>
<sst xmlns="http://schemas.openxmlformats.org/spreadsheetml/2006/main" count="1127" uniqueCount="352">
  <si>
    <t>ФИО</t>
  </si>
  <si>
    <t>Жим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</si>
  <si>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</si>
  <si>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</si>
  <si>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</si>
  <si>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</si>
  <si>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</si>
  <si>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</si>
  <si>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</si>
  <si>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</si>
  <si>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Shv/Mel</t>
  </si>
  <si>
    <t>Приседание</t>
  </si>
  <si>
    <t>Жим лёжа</t>
  </si>
  <si>
    <t>Становая тяга</t>
  </si>
  <si>
    <t>ВЕСОВАЯ КАТЕГОРИЯ   75</t>
  </si>
  <si>
    <t>Герман Алексей</t>
  </si>
  <si>
    <t>1. Герман Алексей</t>
  </si>
  <si>
    <t>Открытая (12.10.1989)/29</t>
  </si>
  <si>
    <t>73,50</t>
  </si>
  <si>
    <t xml:space="preserve">Великие Луки </t>
  </si>
  <si>
    <t xml:space="preserve">Великие Луки/Псковская область </t>
  </si>
  <si>
    <t>180,0</t>
  </si>
  <si>
    <t>190,0</t>
  </si>
  <si>
    <t>200,0</t>
  </si>
  <si>
    <t>115,0</t>
  </si>
  <si>
    <t>120,0</t>
  </si>
  <si>
    <t>125,0</t>
  </si>
  <si>
    <t>210,0</t>
  </si>
  <si>
    <t xml:space="preserve"> </t>
  </si>
  <si>
    <t>ВЕСОВАЯ КАТЕГОРИЯ   125</t>
  </si>
  <si>
    <t>Фролов Сергей</t>
  </si>
  <si>
    <t>1. Фролов Сергей</t>
  </si>
  <si>
    <t>Открытая (21.03.1986)/33</t>
  </si>
  <si>
    <t>111,50</t>
  </si>
  <si>
    <t xml:space="preserve">Торопец/Тверская область </t>
  </si>
  <si>
    <t>220,0</t>
  </si>
  <si>
    <t>235,0</t>
  </si>
  <si>
    <t>250,0</t>
  </si>
  <si>
    <t>165,0</t>
  </si>
  <si>
    <t>172,5</t>
  </si>
  <si>
    <t>175,0</t>
  </si>
  <si>
    <t>Главный судья:</t>
  </si>
  <si>
    <t>Главный секретарь:</t>
  </si>
  <si>
    <t>Старший судья:</t>
  </si>
  <si>
    <t>Боковой судья: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</si>
  <si>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</si>
  <si>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</si>
  <si>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</si>
  <si>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</si>
  <si>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</si>
  <si>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</si>
  <si>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</si>
  <si>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</si>
  <si>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>75</t>
  </si>
  <si>
    <t>535,0</t>
  </si>
  <si>
    <t>361,2320</t>
  </si>
  <si>
    <t>125</t>
  </si>
  <si>
    <t>645,0</t>
  </si>
  <si>
    <t>344,9460</t>
  </si>
  <si>
    <t xml:space="preserve">Командное первенство </t>
  </si>
  <si>
    <t xml:space="preserve">Команда </t>
  </si>
  <si>
    <t xml:space="preserve">Очки </t>
  </si>
  <si>
    <t xml:space="preserve">Участники </t>
  </si>
  <si>
    <t xml:space="preserve">6(3+3) </t>
  </si>
  <si>
    <t xml:space="preserve">Фролов Сергей, Герман Алексей </t>
  </si>
  <si>
    <t>Сухов Дмитрий</t>
  </si>
  <si>
    <t>1. Сухов Дмитрий</t>
  </si>
  <si>
    <t>Открытая (22.01.1995)/24</t>
  </si>
  <si>
    <t>73,00</t>
  </si>
  <si>
    <t xml:space="preserve">лично </t>
  </si>
  <si>
    <t xml:space="preserve">Смоленск/Смоленская область </t>
  </si>
  <si>
    <t>127,5</t>
  </si>
  <si>
    <t>86,5598</t>
  </si>
  <si>
    <t>Результат</t>
  </si>
  <si>
    <t>Мацур Виктор</t>
  </si>
  <si>
    <t>1. Мацур Виктор</t>
  </si>
  <si>
    <t>Мастера 50 - 54 (03.06.1965)/54</t>
  </si>
  <si>
    <t>114,60</t>
  </si>
  <si>
    <t xml:space="preserve">Беларусь </t>
  </si>
  <si>
    <t xml:space="preserve">Орша/ </t>
  </si>
  <si>
    <t>166,0</t>
  </si>
  <si>
    <t>170,0</t>
  </si>
  <si>
    <t xml:space="preserve">Варава Игорь </t>
  </si>
  <si>
    <t xml:space="preserve">Мастера </t>
  </si>
  <si>
    <t xml:space="preserve">Мастера 50 - 54 </t>
  </si>
  <si>
    <t>121,9853</t>
  </si>
  <si>
    <t>ВЕСОВАЯ КАТЕГОРИЯ   67.5</t>
  </si>
  <si>
    <t>Миронов Дмитрий</t>
  </si>
  <si>
    <t>1. Миронов Дмитрий</t>
  </si>
  <si>
    <t>Юноши 14-15 (25.08.2003)/15</t>
  </si>
  <si>
    <t>67,50</t>
  </si>
  <si>
    <t>85,0</t>
  </si>
  <si>
    <t>87,5</t>
  </si>
  <si>
    <t xml:space="preserve">Дмитриев Эдуард Петрович </t>
  </si>
  <si>
    <t>137,5</t>
  </si>
  <si>
    <t>145,0</t>
  </si>
  <si>
    <t>155,0</t>
  </si>
  <si>
    <t>Кучумов Сергей</t>
  </si>
  <si>
    <t>2. Кучумов Сергей</t>
  </si>
  <si>
    <t>Открытая (16.10.1984)/34</t>
  </si>
  <si>
    <t>68,60</t>
  </si>
  <si>
    <t>110,0</t>
  </si>
  <si>
    <t>117,5</t>
  </si>
  <si>
    <t>ВЕСОВАЯ КАТЕГОРИЯ   82.5</t>
  </si>
  <si>
    <t>Ефимчик Евгений</t>
  </si>
  <si>
    <t>1. Ефимчик Евгений</t>
  </si>
  <si>
    <t>Юниоры 20 - 23 (01.06.1999)/20</t>
  </si>
  <si>
    <t>78,50</t>
  </si>
  <si>
    <t xml:space="preserve">Барановичи/ </t>
  </si>
  <si>
    <t>130,0</t>
  </si>
  <si>
    <t>140,0</t>
  </si>
  <si>
    <t>147,5</t>
  </si>
  <si>
    <t>ВЕСОВАЯ КАТЕГОРИЯ   90</t>
  </si>
  <si>
    <t>Александров Владимир</t>
  </si>
  <si>
    <t>1. Александров Владимир</t>
  </si>
  <si>
    <t>Открытая (28.03.1988)/31</t>
  </si>
  <si>
    <t>84,70</t>
  </si>
  <si>
    <t xml:space="preserve">Олимп. Беларусь </t>
  </si>
  <si>
    <t xml:space="preserve">Могилев/ </t>
  </si>
  <si>
    <t>160,0</t>
  </si>
  <si>
    <t>ВЕСОВАЯ КАТЕГОРИЯ   100</t>
  </si>
  <si>
    <t>Зуев Александр</t>
  </si>
  <si>
    <t>1. Зуев Александр</t>
  </si>
  <si>
    <t>Открытая (05.08.1991)/28</t>
  </si>
  <si>
    <t>91,90</t>
  </si>
  <si>
    <t>187,5</t>
  </si>
  <si>
    <t>Гладышев Ростислав</t>
  </si>
  <si>
    <t>2. Гладышев Ростислав</t>
  </si>
  <si>
    <t>Открытая (28.01.1992)/27</t>
  </si>
  <si>
    <t>94,10</t>
  </si>
  <si>
    <t>142,5</t>
  </si>
  <si>
    <t>150,0</t>
  </si>
  <si>
    <t>ВЕСОВАЯ КАТЕГОРИЯ   110</t>
  </si>
  <si>
    <t>Рыбаков Денис</t>
  </si>
  <si>
    <t>1. Рыбаков Денис</t>
  </si>
  <si>
    <t>Открытая (09.04.1986)/33</t>
  </si>
  <si>
    <t>110,00</t>
  </si>
  <si>
    <t xml:space="preserve">Гомель/ </t>
  </si>
  <si>
    <t>Сахаров Александр</t>
  </si>
  <si>
    <t>1. Сахаров Александр</t>
  </si>
  <si>
    <t>Мастера 40 - 44 (08.05.1979)/40</t>
  </si>
  <si>
    <t>107,60</t>
  </si>
  <si>
    <t>152,5</t>
  </si>
  <si>
    <t xml:space="preserve">Орехов Виталий </t>
  </si>
  <si>
    <t>Лосяков Александр</t>
  </si>
  <si>
    <t>1. Лосяков Александр</t>
  </si>
  <si>
    <t>Мастера 50 - 54 (27.09.1965)/53</t>
  </si>
  <si>
    <t>109,50</t>
  </si>
  <si>
    <t xml:space="preserve">Юноши </t>
  </si>
  <si>
    <t xml:space="preserve">Юноши 14-15 </t>
  </si>
  <si>
    <t>67.5</t>
  </si>
  <si>
    <t>72,7977</t>
  </si>
  <si>
    <t xml:space="preserve">Юниоры </t>
  </si>
  <si>
    <t xml:space="preserve">Юниоры 20 - 23 </t>
  </si>
  <si>
    <t>82.5</t>
  </si>
  <si>
    <t>92,5476</t>
  </si>
  <si>
    <t>100</t>
  </si>
  <si>
    <t>108,4125</t>
  </si>
  <si>
    <t>98,4405</t>
  </si>
  <si>
    <t>90</t>
  </si>
  <si>
    <t>94,2865</t>
  </si>
  <si>
    <t>110</t>
  </si>
  <si>
    <t>93,8875</t>
  </si>
  <si>
    <t>84,0712</t>
  </si>
  <si>
    <t>81,3247</t>
  </si>
  <si>
    <t>106,6439</t>
  </si>
  <si>
    <t xml:space="preserve">Мастера 40 - 44 </t>
  </si>
  <si>
    <t>82,2890</t>
  </si>
  <si>
    <t xml:space="preserve">3(3) </t>
  </si>
  <si>
    <t xml:space="preserve">Александров Владимир </t>
  </si>
  <si>
    <t>Дорошенков Антон</t>
  </si>
  <si>
    <t>1. Дорошенков Антон</t>
  </si>
  <si>
    <t>Мастера 40 - 44 (22.04.1979)/40</t>
  </si>
  <si>
    <t>98,30</t>
  </si>
  <si>
    <t>Бауэр Николай</t>
  </si>
  <si>
    <t>1. Бауэр Николай</t>
  </si>
  <si>
    <t>Открытая (17.04.1978)/41</t>
  </si>
  <si>
    <t>113,60</t>
  </si>
  <si>
    <t xml:space="preserve">Fox club </t>
  </si>
  <si>
    <t xml:space="preserve">Гродно/ </t>
  </si>
  <si>
    <t>215,0</t>
  </si>
  <si>
    <t>Мастера 40 - 44 (17.04.1978)/41</t>
  </si>
  <si>
    <t>182,5</t>
  </si>
  <si>
    <t>111,8670</t>
  </si>
  <si>
    <t>129,0569</t>
  </si>
  <si>
    <t>112,2026</t>
  </si>
  <si>
    <t>111,6600</t>
  </si>
  <si>
    <t xml:space="preserve">Бауэр Николай </t>
  </si>
  <si>
    <t>Спиридонов Сергей</t>
  </si>
  <si>
    <t>1. Спиридонов Сергей</t>
  </si>
  <si>
    <t>Открытая (04.07.1984)/35</t>
  </si>
  <si>
    <t>89,90</t>
  </si>
  <si>
    <t xml:space="preserve">Рудня/Смоленская область </t>
  </si>
  <si>
    <t>225,0</t>
  </si>
  <si>
    <t>Косимов Шахбоз</t>
  </si>
  <si>
    <t>2. Косимов Шахбоз</t>
  </si>
  <si>
    <t>Открытая (11.05.1992)/27</t>
  </si>
  <si>
    <t>89,80</t>
  </si>
  <si>
    <t xml:space="preserve">Узбекистан </t>
  </si>
  <si>
    <t xml:space="preserve">Ташкент/ </t>
  </si>
  <si>
    <t>Соколов Владимир</t>
  </si>
  <si>
    <t>1. Соколов Владимир</t>
  </si>
  <si>
    <t>Открытая (29.10.1994)/24</t>
  </si>
  <si>
    <t>96,10</t>
  </si>
  <si>
    <t>195,0</t>
  </si>
  <si>
    <t>207,5</t>
  </si>
  <si>
    <t>128,8540</t>
  </si>
  <si>
    <t>118,5450</t>
  </si>
  <si>
    <t>117,2200</t>
  </si>
  <si>
    <t xml:space="preserve">Соколов Владимир </t>
  </si>
  <si>
    <t xml:space="preserve">2(2) </t>
  </si>
  <si>
    <t xml:space="preserve">Косимов Шахбоз </t>
  </si>
  <si>
    <t>Смирнов Денис</t>
  </si>
  <si>
    <t>1. Смирнов Денис</t>
  </si>
  <si>
    <t>Мастера 40 - 44 (18.12.1978)/40</t>
  </si>
  <si>
    <t>96,00</t>
  </si>
  <si>
    <t>112,9600</t>
  </si>
  <si>
    <t>Дмитриев Эдуард</t>
  </si>
  <si>
    <t>1. Дмитриев Эдуард</t>
  </si>
  <si>
    <t>Мастера 45 - 49 (26.05.1972)/47</t>
  </si>
  <si>
    <t>106,00</t>
  </si>
  <si>
    <t>280,0</t>
  </si>
  <si>
    <t>290,0</t>
  </si>
  <si>
    <t>300,0</t>
  </si>
  <si>
    <t>Никандров Артем</t>
  </si>
  <si>
    <t>1. Никандров Артем</t>
  </si>
  <si>
    <t>Открытая (10.07.1983)/36</t>
  </si>
  <si>
    <t>116,70</t>
  </si>
  <si>
    <t>310,0</t>
  </si>
  <si>
    <t>320,0</t>
  </si>
  <si>
    <t>169,5680</t>
  </si>
  <si>
    <t xml:space="preserve">Мастера 45 - 49 </t>
  </si>
  <si>
    <t>171,6722</t>
  </si>
  <si>
    <t xml:space="preserve">Никандров Артем </t>
  </si>
  <si>
    <t>ВЕСОВАЯ КАТЕГОРИЯ   52</t>
  </si>
  <si>
    <t>Горбачёва Марина</t>
  </si>
  <si>
    <t>1. Горбачёва Марина</t>
  </si>
  <si>
    <t>Открытая (12.02.1983)/36</t>
  </si>
  <si>
    <t>52,00</t>
  </si>
  <si>
    <t xml:space="preserve">Козлов Александр </t>
  </si>
  <si>
    <t xml:space="preserve">Женщины </t>
  </si>
  <si>
    <t>52</t>
  </si>
  <si>
    <t>164,7895</t>
  </si>
  <si>
    <t>60,0</t>
  </si>
  <si>
    <t>65,0</t>
  </si>
  <si>
    <t>70,0</t>
  </si>
  <si>
    <t>240,0</t>
  </si>
  <si>
    <t>232,6440</t>
  </si>
  <si>
    <t xml:space="preserve">Горбачёва Марина </t>
  </si>
  <si>
    <t>НАП Н.Ж.</t>
  </si>
  <si>
    <t>Народный жим</t>
  </si>
  <si>
    <t>Бабкин Артём</t>
  </si>
  <si>
    <t>1. Бабкин Артём</t>
  </si>
  <si>
    <t>Открытая (20.04.1992)/27</t>
  </si>
  <si>
    <t>61,30</t>
  </si>
  <si>
    <t xml:space="preserve">Демидов/Смоленская область </t>
  </si>
  <si>
    <t>62,5</t>
  </si>
  <si>
    <t>35,0</t>
  </si>
  <si>
    <t>75,0</t>
  </si>
  <si>
    <t>24,0</t>
  </si>
  <si>
    <t>Лосяков Альберт</t>
  </si>
  <si>
    <t>1. Лосяков Альберт</t>
  </si>
  <si>
    <t>Открытая (11.02.1994)/25</t>
  </si>
  <si>
    <t>77,70</t>
  </si>
  <si>
    <t>80,0</t>
  </si>
  <si>
    <t>19,0</t>
  </si>
  <si>
    <t xml:space="preserve">Лосяков Александр Борисович </t>
  </si>
  <si>
    <t xml:space="preserve">НАП Н.Ж. </t>
  </si>
  <si>
    <t>2187,5</t>
  </si>
  <si>
    <t>1998,2813</t>
  </si>
  <si>
    <t>1800,0</t>
  </si>
  <si>
    <t>1455,4800</t>
  </si>
  <si>
    <t>1520,0</t>
  </si>
  <si>
    <t>1220,7120</t>
  </si>
  <si>
    <t xml:space="preserve">12(12) </t>
  </si>
  <si>
    <t xml:space="preserve">Лосяков Альберт </t>
  </si>
  <si>
    <t>Вес</t>
  </si>
  <si>
    <t>Повторы</t>
  </si>
  <si>
    <t>Тоннаж</t>
  </si>
  <si>
    <t>ВЕСОВАЯ КАТЕГОРИЯ   56</t>
  </si>
  <si>
    <t>Орлова Ирина</t>
  </si>
  <si>
    <t>1. Орлова Ирина</t>
  </si>
  <si>
    <t>Мастера 45 - 49 (30.07.1974)/45</t>
  </si>
  <si>
    <t>54,30</t>
  </si>
  <si>
    <t>27,5</t>
  </si>
  <si>
    <t>56</t>
  </si>
  <si>
    <t>1787,5</t>
  </si>
  <si>
    <t>1689,9025</t>
  </si>
  <si>
    <t>Козлов Александр</t>
  </si>
  <si>
    <t>1. Козлов Александр</t>
  </si>
  <si>
    <t>Открытая (11.10.1985)/33</t>
  </si>
  <si>
    <t>82,00</t>
  </si>
  <si>
    <t>82,5</t>
  </si>
  <si>
    <t>47,0</t>
  </si>
  <si>
    <t>3877,5</t>
  </si>
  <si>
    <t>2950,7774</t>
  </si>
  <si>
    <t>Атлетизм</t>
  </si>
  <si>
    <t>Русская становая</t>
  </si>
  <si>
    <t>ВЕСОВАЯ КАТЕГОРИЯ   All</t>
  </si>
  <si>
    <t>-. Кутузова Екатерина</t>
  </si>
  <si>
    <t>Открытая (29.11.1984)/34</t>
  </si>
  <si>
    <t>67,00</t>
  </si>
  <si>
    <t>55,0</t>
  </si>
  <si>
    <t>Подъем на бицепс</t>
  </si>
  <si>
    <t>90,0</t>
  </si>
  <si>
    <t>44,2612</t>
  </si>
  <si>
    <t>Ефремов Александр</t>
  </si>
  <si>
    <t>1. Ефремов Александр</t>
  </si>
  <si>
    <t>Мастера 45 - 49 (14.02.1971)/48</t>
  </si>
  <si>
    <t>96,40</t>
  </si>
  <si>
    <t>45,0</t>
  </si>
  <si>
    <t>50,0</t>
  </si>
  <si>
    <t>31,4771</t>
  </si>
  <si>
    <t xml:space="preserve">Ефремов Александр </t>
  </si>
  <si>
    <t>3850</t>
  </si>
  <si>
    <t>57,46</t>
  </si>
  <si>
    <t>Кубок Евразии "BEAR SEASON"
Жимовое двоеборье ПРО
Смоленск/Смоленская область10 августа 2019 г.</t>
  </si>
  <si>
    <t>1</t>
  </si>
  <si>
    <t>135</t>
  </si>
  <si>
    <t>145</t>
  </si>
  <si>
    <t>155</t>
  </si>
  <si>
    <t>23</t>
  </si>
  <si>
    <t>168</t>
  </si>
  <si>
    <t>1. Тришин Валерий</t>
  </si>
  <si>
    <t>Открытая (12.09.1981)/38</t>
  </si>
  <si>
    <t>103,70</t>
  </si>
  <si>
    <t>180</t>
  </si>
  <si>
    <t>190</t>
  </si>
  <si>
    <t>195</t>
  </si>
  <si>
    <t>36</t>
  </si>
  <si>
    <t>226</t>
  </si>
  <si>
    <t>Кубок Евразии "BEAR SEASON"
Одиночный подъём штанги на бицепс Профессионалы
Смоленск/Смоленская область 10 августа 2019 г.</t>
  </si>
  <si>
    <t>Кубок Евразии "BEAR SEASON"
Одиночный подъём штанги на бицепс Любители
Смоленск/Смоленская область 10 августа 2019 г.</t>
  </si>
  <si>
    <t>Кубок Евразии "BEAR SEASON"
Русская станова тяга профессионалы 55 кг.
Смоленск/Смоленская область 10 августа 2019 г.</t>
  </si>
  <si>
    <t>Кубок Евразии "BEAR SEASON"
Профессионалы народный жим (1 вес)
Смоленск/Смоленская область 10 августа 2019 г.</t>
  </si>
  <si>
    <t>Кубок Евразии "BEAR SEASON"
Любители народный жим (1/2 вес)
Смоленск/Смоленская область 10 августа 2019 г.</t>
  </si>
  <si>
    <t>Кубок Евразии "BEAR SEASON"
Любители народный жим (1 вес)
Смоленск/Смоленская область 10 августа 2019 г.</t>
  </si>
  <si>
    <t>Кубок Евразии "BEAR SEASON"
Силовое двоеборье профессионалы
Смоленск/Смоленская область 10 августа 2019 г.</t>
  </si>
  <si>
    <t>Кубок Евразии "BEAR SEASON"
ПРО становая тяга без экипировки
Смоленск/Смоленская область 10 августа 2019 г.</t>
  </si>
  <si>
    <t>Кубок Евразии "BEAR SEASON"
ПРО жим лежа в Софт экипировка многопетельная
Смоленск/Смоленская область 10 августа 2019 г.</t>
  </si>
  <si>
    <t>Кубок Евразии "BEAR SEASON"
Любители жим лежа в Софт экипировка многопетельная
Смоленск/Смоленская область 10 августа 2019 г.</t>
  </si>
  <si>
    <t>Кубок Евразии "BEAR SEASON"
ПРО жим лежа Софт экипировка однопетельная
Смоленск/Смоленская область 10 августа 2019 г.</t>
  </si>
  <si>
    <t>Кубок Евразии "BEAR SEASON"
ПРО жим лежа без экипировки
Смоленск/Смоленская область 10 августа 2019 г.</t>
  </si>
  <si>
    <t>Кубок Евразии "BEAR SEASON"
Любители жим лежа без экипировки
Смоленск/Смоленская область 10 августа 2019 г.</t>
  </si>
  <si>
    <t>Кубок Евразии "BEAR SEASON"
ПРО военный жим
Смоленск/Смоленская область 10 августа 2019 г.</t>
  </si>
  <si>
    <t>Кубок Евразии "BEAR SEASON"
Любители военный жим
Смоленск/Смоленская область 10 августа 2019 г.</t>
  </si>
  <si>
    <t>Кубок Евразии "BEAR SEASON"
Любители пауэрлифтинг без экипировки
Смоленск/Смоленская область 10 августа 2019 г.</t>
  </si>
  <si>
    <t>Мацур В.М.</t>
  </si>
  <si>
    <t>Коробейников Д.Ю.</t>
  </si>
  <si>
    <t>Коробейников М.Ю.</t>
  </si>
  <si>
    <t>Мацур И.Н.</t>
  </si>
  <si>
    <t>Лыков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</si>
</sst>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/>
    </xf>
    <xf numFmtId="49" fontId="0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3" xfId="0" applyNumberFormat="1" applyFont="1" applyFill="1" applyBorder="1" applyAlignment="1">
      <alignment horizontal="left"/>
    </xf>
    <xf numFmtId="49" fontId="6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left"/>
    </xf>
    <xf numFmtId="49" fontId="6" fillId="0" borderId="4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left"/>
    </xf>
    <xf numFmtId="49" fontId="6" fillId="0" borderId="5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left"/>
    </xf>
    <xf numFmtId="49" fontId="0" fillId="0" borderId="2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theme" Target="theme/theme1.xml" /><Relationship Id="rId3" Type="http://schemas.openxmlformats.org/officeDocument/2006/relationships/worksheet" Target="worksheets/sheet3.xml" /><Relationship Id="rId21" Type="http://schemas.openxmlformats.org/officeDocument/2006/relationships/calcChain" Target="calcChain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workbookViewId="0">
      <selection activeCell="E13" sqref="E13"/>
    </sheetView>
  </sheetViews>
  <sheetFormatPr defaultColWidth="9.16796875" defaultRowHeight="12.75" x14ac:dyDescent="0.15"/>
  <cols>
    <col min="1" max="1" width="31.82421875" style="4" bestFit="1" customWidth="1"/>
    <col min="2" max="2" width="28.5859375" style="4" bestFit="1" customWidth="1"/>
    <col min="3" max="3" width="19.55078125" style="4" bestFit="1" customWidth="1"/>
    <col min="4" max="4" width="9.3046875" style="4" bestFit="1" customWidth="1"/>
    <col min="5" max="5" width="22.65234375" style="4" bestFit="1" customWidth="1"/>
    <col min="6" max="6" width="28.85546875" style="4" bestFit="1" customWidth="1"/>
    <col min="7" max="9" width="4.58203125" style="3" bestFit="1" customWidth="1"/>
    <col min="10" max="10" width="4.8515625" style="3" bestFit="1" customWidth="1"/>
    <col min="11" max="11" width="7.8203125" style="4" bestFit="1" customWidth="1"/>
    <col min="12" max="12" width="7.55078125" style="3" bestFit="1" customWidth="1"/>
    <col min="13" max="13" width="8.8984375" style="4" bestFit="1" customWidth="1"/>
    <col min="14" max="16384" width="9.16796875" style="3"/>
  </cols>
  <sheetData>
    <row r="1" spans="1:13" s="2" customFormat="1" ht="29.1" customHeight="1" x14ac:dyDescent="0.15">
      <c r="A1" s="37" t="s">
        <v>331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 x14ac:dyDescent="0.15">
      <c r="A3" s="43" t="s">
        <v>0</v>
      </c>
      <c r="B3" s="45" t="s">
        <v>7</v>
      </c>
      <c r="C3" s="45" t="s">
        <v>8</v>
      </c>
      <c r="D3" s="32" t="s">
        <v>10</v>
      </c>
      <c r="E3" s="32" t="s">
        <v>5</v>
      </c>
      <c r="F3" s="32" t="s">
        <v>9</v>
      </c>
      <c r="G3" s="32" t="s">
        <v>303</v>
      </c>
      <c r="H3" s="32"/>
      <c r="I3" s="32"/>
      <c r="J3" s="32"/>
      <c r="K3" s="32" t="s">
        <v>73</v>
      </c>
      <c r="L3" s="32" t="s">
        <v>4</v>
      </c>
      <c r="M3" s="34" t="s">
        <v>3</v>
      </c>
    </row>
    <row r="4" spans="1:13" s="1" customFormat="1" ht="21" customHeight="1" thickBot="1" x14ac:dyDescent="0.2">
      <c r="A4" s="44"/>
      <c r="B4" s="33"/>
      <c r="C4" s="33"/>
      <c r="D4" s="33"/>
      <c r="E4" s="33"/>
      <c r="F4" s="33"/>
      <c r="G4" s="5">
        <v>1</v>
      </c>
      <c r="H4" s="5">
        <v>2</v>
      </c>
      <c r="I4" s="5">
        <v>3</v>
      </c>
      <c r="J4" s="5" t="s">
        <v>6</v>
      </c>
      <c r="K4" s="33"/>
      <c r="L4" s="33"/>
      <c r="M4" s="35"/>
    </row>
    <row r="5" spans="1:13" ht="14.25" x14ac:dyDescent="0.15">
      <c r="A5" s="36" t="s">
        <v>120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3" x14ac:dyDescent="0.15">
      <c r="A6" s="6" t="s">
        <v>307</v>
      </c>
      <c r="B6" s="6" t="s">
        <v>308</v>
      </c>
      <c r="C6" s="6" t="s">
        <v>309</v>
      </c>
      <c r="D6" s="6" t="str">
        <f>"0,5636"</f>
        <v>0,5636</v>
      </c>
      <c r="E6" s="6" t="s">
        <v>19</v>
      </c>
      <c r="F6" s="6" t="s">
        <v>70</v>
      </c>
      <c r="G6" s="8" t="s">
        <v>310</v>
      </c>
      <c r="H6" s="7" t="s">
        <v>311</v>
      </c>
      <c r="I6" s="8" t="s">
        <v>258</v>
      </c>
      <c r="J6" s="8"/>
      <c r="K6" s="6" t="str">
        <f>"50,0"</f>
        <v>50,0</v>
      </c>
      <c r="L6" s="7" t="str">
        <f>"31,4771"</f>
        <v>31,4771</v>
      </c>
      <c r="M6" s="6" t="s">
        <v>28</v>
      </c>
    </row>
    <row r="8" spans="1:13" ht="14.25" x14ac:dyDescent="0.15">
      <c r="E8" s="9" t="s">
        <v>41</v>
      </c>
      <c r="F8" s="31" t="s">
        <v>347</v>
      </c>
    </row>
    <row r="9" spans="1:13" ht="14.25" x14ac:dyDescent="0.15">
      <c r="E9" s="9" t="s">
        <v>42</v>
      </c>
      <c r="F9" s="31" t="s">
        <v>350</v>
      </c>
    </row>
    <row r="10" spans="1:13" ht="14.25" x14ac:dyDescent="0.15">
      <c r="E10" s="9" t="s">
        <v>43</v>
      </c>
      <c r="F10" s="31" t="s">
        <v>348</v>
      </c>
    </row>
    <row r="11" spans="1:13" ht="14.25" x14ac:dyDescent="0.15">
      <c r="E11" s="9" t="s">
        <v>44</v>
      </c>
      <c r="F11" s="31" t="s">
        <v>349</v>
      </c>
    </row>
    <row r="12" spans="1:13" ht="14.25" x14ac:dyDescent="0.15">
      <c r="E12" s="9" t="s">
        <v>44</v>
      </c>
      <c r="F12" s="31" t="s">
        <v>351</v>
      </c>
    </row>
    <row r="13" spans="1:13" ht="14.25" x14ac:dyDescent="0.15">
      <c r="E13" s="9"/>
    </row>
    <row r="14" spans="1:13" ht="14.25" x14ac:dyDescent="0.15">
      <c r="E14" s="9"/>
    </row>
    <row r="16" spans="1:13" ht="18" x14ac:dyDescent="0.2">
      <c r="A16" s="10" t="s">
        <v>45</v>
      </c>
      <c r="B16" s="10"/>
    </row>
    <row r="17" spans="1:5" ht="14.25" x14ac:dyDescent="0.15">
      <c r="A17" s="11" t="s">
        <v>46</v>
      </c>
      <c r="B17" s="11"/>
    </row>
    <row r="18" spans="1:5" ht="13.5" x14ac:dyDescent="0.15">
      <c r="A18" s="13"/>
      <c r="B18" s="14" t="s">
        <v>83</v>
      </c>
    </row>
    <row r="19" spans="1:5" ht="13.5" x14ac:dyDescent="0.15">
      <c r="A19" s="15" t="s">
        <v>48</v>
      </c>
      <c r="B19" s="15" t="s">
        <v>49</v>
      </c>
      <c r="C19" s="15" t="s">
        <v>50</v>
      </c>
      <c r="D19" s="15" t="s">
        <v>51</v>
      </c>
      <c r="E19" s="15" t="s">
        <v>52</v>
      </c>
    </row>
    <row r="20" spans="1:5" x14ac:dyDescent="0.15">
      <c r="A20" s="12" t="s">
        <v>306</v>
      </c>
      <c r="B20" s="4" t="s">
        <v>231</v>
      </c>
      <c r="C20" s="4" t="s">
        <v>156</v>
      </c>
      <c r="D20" s="4" t="s">
        <v>311</v>
      </c>
      <c r="E20" s="16" t="s">
        <v>312</v>
      </c>
    </row>
    <row r="25" spans="1:5" ht="18" x14ac:dyDescent="0.2">
      <c r="A25" s="10" t="s">
        <v>59</v>
      </c>
      <c r="B25" s="10"/>
    </row>
    <row r="26" spans="1:5" ht="13.5" x14ac:dyDescent="0.15">
      <c r="A26" s="15" t="s">
        <v>60</v>
      </c>
      <c r="B26" s="15" t="s">
        <v>61</v>
      </c>
      <c r="C26" s="15" t="s">
        <v>62</v>
      </c>
    </row>
    <row r="27" spans="1:5" x14ac:dyDescent="0.15">
      <c r="A27" s="4" t="s">
        <v>19</v>
      </c>
      <c r="B27" s="4" t="s">
        <v>274</v>
      </c>
      <c r="C27" s="4" t="s">
        <v>313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4"/>
  <sheetViews>
    <sheetView workbookViewId="0">
      <selection activeCell="E16" sqref="E16"/>
    </sheetView>
  </sheetViews>
  <sheetFormatPr defaultColWidth="9.16796875" defaultRowHeight="12.75" x14ac:dyDescent="0.15"/>
  <cols>
    <col min="1" max="1" width="31.82421875" style="4" bestFit="1" customWidth="1"/>
    <col min="2" max="2" width="28.5859375" style="4" bestFit="1" customWidth="1"/>
    <col min="3" max="3" width="16.85546875" style="4" bestFit="1" customWidth="1"/>
    <col min="4" max="4" width="9.3046875" style="4" bestFit="1" customWidth="1"/>
    <col min="5" max="5" width="22.65234375" style="4" bestFit="1" customWidth="1"/>
    <col min="6" max="6" width="31.015625" style="4" bestFit="1" customWidth="1"/>
    <col min="7" max="9" width="5.52734375" style="3" bestFit="1" customWidth="1"/>
    <col min="10" max="10" width="4.8515625" style="3" bestFit="1" customWidth="1"/>
    <col min="11" max="11" width="7.8203125" style="4" bestFit="1" customWidth="1"/>
    <col min="12" max="12" width="8.62890625" style="3" bestFit="1" customWidth="1"/>
    <col min="13" max="13" width="8.8984375" style="4" bestFit="1" customWidth="1"/>
    <col min="14" max="16384" width="9.16796875" style="3"/>
  </cols>
  <sheetData>
    <row r="1" spans="1:13" s="2" customFormat="1" ht="29.1" customHeight="1" x14ac:dyDescent="0.15">
      <c r="A1" s="37" t="s">
        <v>339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 x14ac:dyDescent="0.15">
      <c r="A3" s="43" t="s">
        <v>0</v>
      </c>
      <c r="B3" s="45" t="s">
        <v>7</v>
      </c>
      <c r="C3" s="45" t="s">
        <v>8</v>
      </c>
      <c r="D3" s="32" t="s">
        <v>10</v>
      </c>
      <c r="E3" s="32" t="s">
        <v>5</v>
      </c>
      <c r="F3" s="32" t="s">
        <v>9</v>
      </c>
      <c r="G3" s="32" t="s">
        <v>12</v>
      </c>
      <c r="H3" s="32"/>
      <c r="I3" s="32"/>
      <c r="J3" s="32"/>
      <c r="K3" s="32" t="s">
        <v>73</v>
      </c>
      <c r="L3" s="32" t="s">
        <v>4</v>
      </c>
      <c r="M3" s="34" t="s">
        <v>3</v>
      </c>
    </row>
    <row r="4" spans="1:13" s="1" customFormat="1" ht="21" customHeight="1" thickBot="1" x14ac:dyDescent="0.2">
      <c r="A4" s="44"/>
      <c r="B4" s="33"/>
      <c r="C4" s="33"/>
      <c r="D4" s="33"/>
      <c r="E4" s="33"/>
      <c r="F4" s="33"/>
      <c r="G4" s="5">
        <v>1</v>
      </c>
      <c r="H4" s="5">
        <v>2</v>
      </c>
      <c r="I4" s="5">
        <v>3</v>
      </c>
      <c r="J4" s="5" t="s">
        <v>6</v>
      </c>
      <c r="K4" s="33"/>
      <c r="L4" s="33"/>
      <c r="M4" s="35"/>
    </row>
    <row r="5" spans="1:13" ht="14.25" x14ac:dyDescent="0.15">
      <c r="A5" s="36" t="s">
        <v>132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3" x14ac:dyDescent="0.15">
      <c r="A6" s="6" t="s">
        <v>218</v>
      </c>
      <c r="B6" s="6" t="s">
        <v>219</v>
      </c>
      <c r="C6" s="6" t="s">
        <v>220</v>
      </c>
      <c r="D6" s="6" t="str">
        <f>"0,5421"</f>
        <v>0,5421</v>
      </c>
      <c r="E6" s="6" t="s">
        <v>19</v>
      </c>
      <c r="F6" s="6" t="s">
        <v>20</v>
      </c>
      <c r="G6" s="7" t="s">
        <v>221</v>
      </c>
      <c r="H6" s="7" t="s">
        <v>222</v>
      </c>
      <c r="I6" s="8" t="s">
        <v>223</v>
      </c>
      <c r="J6" s="8"/>
      <c r="K6" s="6" t="str">
        <f>"290,0"</f>
        <v>290,0</v>
      </c>
      <c r="L6" s="7" t="str">
        <f>"171,6722"</f>
        <v>171,6722</v>
      </c>
      <c r="M6" s="6" t="s">
        <v>28</v>
      </c>
    </row>
    <row r="8" spans="1:13" ht="14.25" x14ac:dyDescent="0.15">
      <c r="A8" s="46" t="s">
        <v>29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3" x14ac:dyDescent="0.15">
      <c r="A9" s="6" t="s">
        <v>225</v>
      </c>
      <c r="B9" s="6" t="s">
        <v>226</v>
      </c>
      <c r="C9" s="6" t="s">
        <v>227</v>
      </c>
      <c r="D9" s="6" t="str">
        <f>"0,5299"</f>
        <v>0,5299</v>
      </c>
      <c r="E9" s="6" t="s">
        <v>19</v>
      </c>
      <c r="F9" s="6" t="s">
        <v>20</v>
      </c>
      <c r="G9" s="7" t="s">
        <v>222</v>
      </c>
      <c r="H9" s="7" t="s">
        <v>228</v>
      </c>
      <c r="I9" s="7" t="s">
        <v>229</v>
      </c>
      <c r="J9" s="8"/>
      <c r="K9" s="6" t="str">
        <f>"320,0"</f>
        <v>320,0</v>
      </c>
      <c r="L9" s="7" t="str">
        <f>"169,5680"</f>
        <v>169,5680</v>
      </c>
      <c r="M9" s="6" t="s">
        <v>28</v>
      </c>
    </row>
    <row r="11" spans="1:13" ht="14.25" x14ac:dyDescent="0.15">
      <c r="E11" s="9" t="s">
        <v>41</v>
      </c>
      <c r="F11" s="31" t="s">
        <v>347</v>
      </c>
    </row>
    <row r="12" spans="1:13" ht="14.25" x14ac:dyDescent="0.15">
      <c r="E12" s="9" t="s">
        <v>42</v>
      </c>
      <c r="F12" s="31" t="s">
        <v>350</v>
      </c>
    </row>
    <row r="13" spans="1:13" ht="14.25" x14ac:dyDescent="0.15">
      <c r="E13" s="9" t="s">
        <v>43</v>
      </c>
      <c r="F13" s="31" t="s">
        <v>348</v>
      </c>
    </row>
    <row r="14" spans="1:13" ht="14.25" x14ac:dyDescent="0.15">
      <c r="E14" s="9" t="s">
        <v>44</v>
      </c>
      <c r="F14" s="31" t="s">
        <v>349</v>
      </c>
    </row>
    <row r="15" spans="1:13" ht="14.25" x14ac:dyDescent="0.15">
      <c r="E15" s="9" t="s">
        <v>44</v>
      </c>
      <c r="F15" s="31" t="s">
        <v>351</v>
      </c>
    </row>
    <row r="16" spans="1:13" ht="14.25" x14ac:dyDescent="0.15">
      <c r="E16" s="9"/>
    </row>
    <row r="17" spans="1:5" ht="14.25" x14ac:dyDescent="0.15">
      <c r="E17" s="9"/>
    </row>
    <row r="19" spans="1:5" ht="18" x14ac:dyDescent="0.2">
      <c r="A19" s="10" t="s">
        <v>45</v>
      </c>
      <c r="B19" s="10"/>
    </row>
    <row r="20" spans="1:5" ht="14.25" x14ac:dyDescent="0.15">
      <c r="A20" s="11" t="s">
        <v>46</v>
      </c>
      <c r="B20" s="11"/>
    </row>
    <row r="21" spans="1:5" ht="13.5" x14ac:dyDescent="0.15">
      <c r="A21" s="13"/>
      <c r="B21" s="14" t="s">
        <v>47</v>
      </c>
    </row>
    <row r="22" spans="1:5" ht="13.5" x14ac:dyDescent="0.15">
      <c r="A22" s="15" t="s">
        <v>48</v>
      </c>
      <c r="B22" s="15" t="s">
        <v>49</v>
      </c>
      <c r="C22" s="15" t="s">
        <v>50</v>
      </c>
      <c r="D22" s="15" t="s">
        <v>51</v>
      </c>
      <c r="E22" s="15" t="s">
        <v>52</v>
      </c>
    </row>
    <row r="23" spans="1:5" x14ac:dyDescent="0.15">
      <c r="A23" s="12" t="s">
        <v>224</v>
      </c>
      <c r="B23" s="4" t="s">
        <v>47</v>
      </c>
      <c r="C23" s="4" t="s">
        <v>56</v>
      </c>
      <c r="D23" s="4" t="s">
        <v>229</v>
      </c>
      <c r="E23" s="16" t="s">
        <v>230</v>
      </c>
    </row>
    <row r="25" spans="1:5" ht="13.5" x14ac:dyDescent="0.15">
      <c r="A25" s="13"/>
      <c r="B25" s="14" t="s">
        <v>83</v>
      </c>
    </row>
    <row r="26" spans="1:5" ht="13.5" x14ac:dyDescent="0.15">
      <c r="A26" s="15" t="s">
        <v>48</v>
      </c>
      <c r="B26" s="15" t="s">
        <v>49</v>
      </c>
      <c r="C26" s="15" t="s">
        <v>50</v>
      </c>
      <c r="D26" s="15" t="s">
        <v>51</v>
      </c>
      <c r="E26" s="15" t="s">
        <v>52</v>
      </c>
    </row>
    <row r="27" spans="1:5" x14ac:dyDescent="0.15">
      <c r="A27" s="12" t="s">
        <v>217</v>
      </c>
      <c r="B27" s="4" t="s">
        <v>231</v>
      </c>
      <c r="C27" s="4" t="s">
        <v>161</v>
      </c>
      <c r="D27" s="4" t="s">
        <v>222</v>
      </c>
      <c r="E27" s="16" t="s">
        <v>232</v>
      </c>
    </row>
    <row r="32" spans="1:5" ht="18" x14ac:dyDescent="0.2">
      <c r="A32" s="10" t="s">
        <v>59</v>
      </c>
      <c r="B32" s="10"/>
    </row>
    <row r="33" spans="1:3" ht="13.5" x14ac:dyDescent="0.15">
      <c r="A33" s="15" t="s">
        <v>60</v>
      </c>
      <c r="B33" s="15" t="s">
        <v>61</v>
      </c>
      <c r="C33" s="15" t="s">
        <v>62</v>
      </c>
    </row>
    <row r="34" spans="1:3" x14ac:dyDescent="0.15">
      <c r="A34" s="4" t="s">
        <v>19</v>
      </c>
      <c r="B34" s="4" t="s">
        <v>168</v>
      </c>
      <c r="C34" s="4" t="s">
        <v>233</v>
      </c>
    </row>
  </sheetData>
  <mergeCells count="13">
    <mergeCell ref="M3:M4"/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0"/>
  <sheetViews>
    <sheetView workbookViewId="0">
      <selection activeCell="F8" sqref="F8:F12"/>
    </sheetView>
  </sheetViews>
  <sheetFormatPr defaultColWidth="9.16796875" defaultRowHeight="12.75" x14ac:dyDescent="0.15"/>
  <cols>
    <col min="1" max="1" width="26.0234375" style="4" bestFit="1" customWidth="1"/>
    <col min="2" max="2" width="28.5859375" style="4" bestFit="1" customWidth="1"/>
    <col min="3" max="3" width="10.515625" style="4" bestFit="1" customWidth="1"/>
    <col min="4" max="4" width="9.3046875" style="4" bestFit="1" customWidth="1"/>
    <col min="5" max="5" width="22.65234375" style="4" bestFit="1" customWidth="1"/>
    <col min="6" max="6" width="31.015625" style="4" bestFit="1" customWidth="1"/>
    <col min="7" max="9" width="5.52734375" style="3" bestFit="1" customWidth="1"/>
    <col min="10" max="10" width="4.8515625" style="3" bestFit="1" customWidth="1"/>
    <col min="11" max="11" width="7.8203125" style="4" bestFit="1" customWidth="1"/>
    <col min="12" max="12" width="8.62890625" style="3" bestFit="1" customWidth="1"/>
    <col min="13" max="13" width="26.16015625" style="4" bestFit="1" customWidth="1"/>
    <col min="14" max="16384" width="9.16796875" style="3"/>
  </cols>
  <sheetData>
    <row r="1" spans="1:13" s="2" customFormat="1" ht="29.1" customHeight="1" x14ac:dyDescent="0.15">
      <c r="A1" s="37" t="s">
        <v>340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 x14ac:dyDescent="0.15">
      <c r="A3" s="43" t="s">
        <v>0</v>
      </c>
      <c r="B3" s="45" t="s">
        <v>7</v>
      </c>
      <c r="C3" s="45" t="s">
        <v>8</v>
      </c>
      <c r="D3" s="32" t="s">
        <v>10</v>
      </c>
      <c r="E3" s="32" t="s">
        <v>5</v>
      </c>
      <c r="F3" s="32" t="s">
        <v>9</v>
      </c>
      <c r="G3" s="32" t="s">
        <v>12</v>
      </c>
      <c r="H3" s="32"/>
      <c r="I3" s="32"/>
      <c r="J3" s="32"/>
      <c r="K3" s="32" t="s">
        <v>73</v>
      </c>
      <c r="L3" s="32" t="s">
        <v>4</v>
      </c>
      <c r="M3" s="34" t="s">
        <v>3</v>
      </c>
    </row>
    <row r="4" spans="1:13" s="1" customFormat="1" ht="21" customHeight="1" thickBot="1" x14ac:dyDescent="0.2">
      <c r="A4" s="44"/>
      <c r="B4" s="33"/>
      <c r="C4" s="33"/>
      <c r="D4" s="33"/>
      <c r="E4" s="33"/>
      <c r="F4" s="33"/>
      <c r="G4" s="5">
        <v>1</v>
      </c>
      <c r="H4" s="5">
        <v>2</v>
      </c>
      <c r="I4" s="5">
        <v>3</v>
      </c>
      <c r="J4" s="5" t="s">
        <v>6</v>
      </c>
      <c r="K4" s="33"/>
      <c r="L4" s="33"/>
      <c r="M4" s="35"/>
    </row>
    <row r="5" spans="1:13" ht="14.25" x14ac:dyDescent="0.15">
      <c r="A5" s="36" t="s">
        <v>120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3" x14ac:dyDescent="0.15">
      <c r="A6" s="6" t="s">
        <v>213</v>
      </c>
      <c r="B6" s="6" t="s">
        <v>214</v>
      </c>
      <c r="C6" s="6" t="s">
        <v>215</v>
      </c>
      <c r="D6" s="6" t="str">
        <f>"0,5648"</f>
        <v>0,5648</v>
      </c>
      <c r="E6" s="6" t="s">
        <v>19</v>
      </c>
      <c r="F6" s="6" t="s">
        <v>20</v>
      </c>
      <c r="G6" s="7" t="s">
        <v>23</v>
      </c>
      <c r="H6" s="8" t="s">
        <v>27</v>
      </c>
      <c r="I6" s="8" t="s">
        <v>27</v>
      </c>
      <c r="J6" s="8"/>
      <c r="K6" s="6" t="str">
        <f>"200,0"</f>
        <v>200,0</v>
      </c>
      <c r="L6" s="7" t="str">
        <f>"112,9600"</f>
        <v>112,9600</v>
      </c>
      <c r="M6" s="6" t="s">
        <v>93</v>
      </c>
    </row>
    <row r="8" spans="1:13" ht="14.25" x14ac:dyDescent="0.15">
      <c r="E8" s="9" t="s">
        <v>41</v>
      </c>
      <c r="F8" s="31" t="s">
        <v>347</v>
      </c>
    </row>
    <row r="9" spans="1:13" ht="14.25" x14ac:dyDescent="0.15">
      <c r="E9" s="9" t="s">
        <v>42</v>
      </c>
      <c r="F9" s="31" t="s">
        <v>350</v>
      </c>
    </row>
    <row r="10" spans="1:13" ht="14.25" x14ac:dyDescent="0.15">
      <c r="E10" s="9" t="s">
        <v>43</v>
      </c>
      <c r="F10" s="31" t="s">
        <v>348</v>
      </c>
    </row>
    <row r="11" spans="1:13" ht="14.25" x14ac:dyDescent="0.15">
      <c r="E11" s="9" t="s">
        <v>44</v>
      </c>
      <c r="F11" s="31" t="s">
        <v>349</v>
      </c>
    </row>
    <row r="12" spans="1:13" ht="14.25" x14ac:dyDescent="0.15">
      <c r="E12" s="9" t="s">
        <v>44</v>
      </c>
      <c r="F12" s="31" t="s">
        <v>351</v>
      </c>
    </row>
    <row r="13" spans="1:13" ht="14.25" x14ac:dyDescent="0.15">
      <c r="E13" s="9"/>
    </row>
    <row r="14" spans="1:13" ht="14.25" x14ac:dyDescent="0.15">
      <c r="E14" s="9"/>
    </row>
    <row r="16" spans="1:13" ht="18" x14ac:dyDescent="0.2">
      <c r="A16" s="10" t="s">
        <v>45</v>
      </c>
      <c r="B16" s="10"/>
    </row>
    <row r="17" spans="1:5" ht="14.25" x14ac:dyDescent="0.15">
      <c r="A17" s="11" t="s">
        <v>46</v>
      </c>
      <c r="B17" s="11"/>
    </row>
    <row r="18" spans="1:5" ht="13.5" x14ac:dyDescent="0.15">
      <c r="A18" s="13"/>
      <c r="B18" s="14" t="s">
        <v>83</v>
      </c>
    </row>
    <row r="19" spans="1:5" ht="13.5" x14ac:dyDescent="0.15">
      <c r="A19" s="15" t="s">
        <v>48</v>
      </c>
      <c r="B19" s="15" t="s">
        <v>49</v>
      </c>
      <c r="C19" s="15" t="s">
        <v>50</v>
      </c>
      <c r="D19" s="15" t="s">
        <v>51</v>
      </c>
      <c r="E19" s="15" t="s">
        <v>52</v>
      </c>
    </row>
    <row r="20" spans="1:5" x14ac:dyDescent="0.15">
      <c r="A20" s="12" t="s">
        <v>212</v>
      </c>
      <c r="B20" s="4" t="s">
        <v>166</v>
      </c>
      <c r="C20" s="4" t="s">
        <v>156</v>
      </c>
      <c r="D20" s="4" t="s">
        <v>23</v>
      </c>
      <c r="E20" s="16" t="s">
        <v>216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4"/>
  <sheetViews>
    <sheetView workbookViewId="0">
      <selection activeCell="E17" sqref="E17"/>
    </sheetView>
  </sheetViews>
  <sheetFormatPr defaultColWidth="9.16796875" defaultRowHeight="12.75" x14ac:dyDescent="0.15"/>
  <cols>
    <col min="1" max="1" width="31.82421875" style="4" bestFit="1" customWidth="1"/>
    <col min="2" max="2" width="26.29296875" style="4" bestFit="1" customWidth="1"/>
    <col min="3" max="3" width="18.33984375" style="4" bestFit="1" customWidth="1"/>
    <col min="4" max="4" width="9.3046875" style="4" bestFit="1" customWidth="1"/>
    <col min="5" max="5" width="22.65234375" style="4" bestFit="1" customWidth="1"/>
    <col min="6" max="6" width="28.85546875" style="4" bestFit="1" customWidth="1"/>
    <col min="7" max="9" width="5.52734375" style="3" bestFit="1" customWidth="1"/>
    <col min="10" max="10" width="4.8515625" style="3" bestFit="1" customWidth="1"/>
    <col min="11" max="11" width="7.8203125" style="4" bestFit="1" customWidth="1"/>
    <col min="12" max="12" width="8.62890625" style="3" bestFit="1" customWidth="1"/>
    <col min="13" max="13" width="15.640625" style="4" bestFit="1" customWidth="1"/>
    <col min="14" max="16384" width="9.16796875" style="3"/>
  </cols>
  <sheetData>
    <row r="1" spans="1:13" s="2" customFormat="1" ht="29.1" customHeight="1" x14ac:dyDescent="0.15">
      <c r="A1" s="37" t="s">
        <v>341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 x14ac:dyDescent="0.15">
      <c r="A3" s="43" t="s">
        <v>0</v>
      </c>
      <c r="B3" s="45" t="s">
        <v>7</v>
      </c>
      <c r="C3" s="45" t="s">
        <v>8</v>
      </c>
      <c r="D3" s="32" t="s">
        <v>10</v>
      </c>
      <c r="E3" s="32" t="s">
        <v>5</v>
      </c>
      <c r="F3" s="32" t="s">
        <v>9</v>
      </c>
      <c r="G3" s="32" t="s">
        <v>12</v>
      </c>
      <c r="H3" s="32"/>
      <c r="I3" s="32"/>
      <c r="J3" s="32"/>
      <c r="K3" s="32" t="s">
        <v>73</v>
      </c>
      <c r="L3" s="32" t="s">
        <v>4</v>
      </c>
      <c r="M3" s="34" t="s">
        <v>3</v>
      </c>
    </row>
    <row r="4" spans="1:13" s="1" customFormat="1" ht="21" customHeight="1" thickBot="1" x14ac:dyDescent="0.2">
      <c r="A4" s="44"/>
      <c r="B4" s="33"/>
      <c r="C4" s="33"/>
      <c r="D4" s="33"/>
      <c r="E4" s="33"/>
      <c r="F4" s="33"/>
      <c r="G4" s="5">
        <v>1</v>
      </c>
      <c r="H4" s="5">
        <v>2</v>
      </c>
      <c r="I4" s="5">
        <v>3</v>
      </c>
      <c r="J4" s="5" t="s">
        <v>6</v>
      </c>
      <c r="K4" s="33"/>
      <c r="L4" s="33"/>
      <c r="M4" s="35"/>
    </row>
    <row r="5" spans="1:13" ht="14.25" x14ac:dyDescent="0.15">
      <c r="A5" s="36" t="s">
        <v>112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3" x14ac:dyDescent="0.15">
      <c r="A6" s="17" t="s">
        <v>189</v>
      </c>
      <c r="B6" s="17" t="s">
        <v>190</v>
      </c>
      <c r="C6" s="17" t="s">
        <v>191</v>
      </c>
      <c r="D6" s="17" t="str">
        <f>"0,5857"</f>
        <v>0,5857</v>
      </c>
      <c r="E6" s="17" t="s">
        <v>69</v>
      </c>
      <c r="F6" s="17" t="s">
        <v>192</v>
      </c>
      <c r="G6" s="19" t="s">
        <v>27</v>
      </c>
      <c r="H6" s="19" t="s">
        <v>35</v>
      </c>
      <c r="I6" s="18" t="s">
        <v>193</v>
      </c>
      <c r="J6" s="18"/>
      <c r="K6" s="17" t="str">
        <f>"220,0"</f>
        <v>220,0</v>
      </c>
      <c r="L6" s="19" t="str">
        <f>"128,8540"</f>
        <v>128,8540</v>
      </c>
      <c r="M6" s="17" t="s">
        <v>28</v>
      </c>
    </row>
    <row r="7" spans="1:13" x14ac:dyDescent="0.15">
      <c r="A7" s="20" t="s">
        <v>195</v>
      </c>
      <c r="B7" s="20" t="s">
        <v>196</v>
      </c>
      <c r="C7" s="20" t="s">
        <v>197</v>
      </c>
      <c r="D7" s="20" t="str">
        <f>"0,5861"</f>
        <v>0,5861</v>
      </c>
      <c r="E7" s="20" t="s">
        <v>198</v>
      </c>
      <c r="F7" s="20" t="s">
        <v>199</v>
      </c>
      <c r="G7" s="21" t="s">
        <v>23</v>
      </c>
      <c r="H7" s="22" t="s">
        <v>23</v>
      </c>
      <c r="I7" s="21" t="s">
        <v>27</v>
      </c>
      <c r="J7" s="21"/>
      <c r="K7" s="20" t="str">
        <f>"200,0"</f>
        <v>200,0</v>
      </c>
      <c r="L7" s="22" t="str">
        <f>"117,2200"</f>
        <v>117,2200</v>
      </c>
      <c r="M7" s="20" t="s">
        <v>28</v>
      </c>
    </row>
    <row r="9" spans="1:13" ht="14.25" x14ac:dyDescent="0.15">
      <c r="A9" s="46" t="s">
        <v>120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13" x14ac:dyDescent="0.15">
      <c r="A10" s="6" t="s">
        <v>201</v>
      </c>
      <c r="B10" s="6" t="s">
        <v>202</v>
      </c>
      <c r="C10" s="6" t="s">
        <v>203</v>
      </c>
      <c r="D10" s="6" t="str">
        <f>"0,5645"</f>
        <v>0,5645</v>
      </c>
      <c r="E10" s="6" t="s">
        <v>19</v>
      </c>
      <c r="F10" s="6" t="s">
        <v>70</v>
      </c>
      <c r="G10" s="7" t="s">
        <v>204</v>
      </c>
      <c r="H10" s="7" t="s">
        <v>205</v>
      </c>
      <c r="I10" s="7" t="s">
        <v>27</v>
      </c>
      <c r="J10" s="8"/>
      <c r="K10" s="6" t="str">
        <f>"210,0"</f>
        <v>210,0</v>
      </c>
      <c r="L10" s="7" t="str">
        <f>"118,5450"</f>
        <v>118,5450</v>
      </c>
      <c r="M10" s="6" t="s">
        <v>143</v>
      </c>
    </row>
    <row r="12" spans="1:13" ht="14.25" x14ac:dyDescent="0.15">
      <c r="E12" s="9" t="s">
        <v>41</v>
      </c>
      <c r="F12" s="31" t="s">
        <v>347</v>
      </c>
    </row>
    <row r="13" spans="1:13" ht="14.25" x14ac:dyDescent="0.15">
      <c r="E13" s="9" t="s">
        <v>42</v>
      </c>
      <c r="F13" s="31" t="s">
        <v>350</v>
      </c>
    </row>
    <row r="14" spans="1:13" ht="14.25" x14ac:dyDescent="0.15">
      <c r="E14" s="9" t="s">
        <v>43</v>
      </c>
      <c r="F14" s="31" t="s">
        <v>348</v>
      </c>
    </row>
    <row r="15" spans="1:13" ht="14.25" x14ac:dyDescent="0.15">
      <c r="E15" s="9" t="s">
        <v>44</v>
      </c>
      <c r="F15" s="31" t="s">
        <v>349</v>
      </c>
    </row>
    <row r="16" spans="1:13" ht="14.25" x14ac:dyDescent="0.15">
      <c r="E16" s="9" t="s">
        <v>44</v>
      </c>
      <c r="F16" s="31" t="s">
        <v>351</v>
      </c>
    </row>
    <row r="17" spans="1:5" ht="14.25" x14ac:dyDescent="0.15">
      <c r="E17" s="9"/>
    </row>
    <row r="18" spans="1:5" ht="14.25" x14ac:dyDescent="0.15">
      <c r="E18" s="9"/>
    </row>
    <row r="20" spans="1:5" ht="18" x14ac:dyDescent="0.2">
      <c r="A20" s="10" t="s">
        <v>45</v>
      </c>
      <c r="B20" s="10"/>
    </row>
    <row r="21" spans="1:5" ht="14.25" x14ac:dyDescent="0.15">
      <c r="A21" s="11" t="s">
        <v>46</v>
      </c>
      <c r="B21" s="11"/>
    </row>
    <row r="22" spans="1:5" ht="13.5" x14ac:dyDescent="0.15">
      <c r="A22" s="13"/>
      <c r="B22" s="14" t="s">
        <v>47</v>
      </c>
    </row>
    <row r="23" spans="1:5" ht="13.5" x14ac:dyDescent="0.15">
      <c r="A23" s="15" t="s">
        <v>48</v>
      </c>
      <c r="B23" s="15" t="s">
        <v>49</v>
      </c>
      <c r="C23" s="15" t="s">
        <v>50</v>
      </c>
      <c r="D23" s="15" t="s">
        <v>51</v>
      </c>
      <c r="E23" s="15" t="s">
        <v>52</v>
      </c>
    </row>
    <row r="24" spans="1:5" x14ac:dyDescent="0.15">
      <c r="A24" s="12" t="s">
        <v>188</v>
      </c>
      <c r="B24" s="4" t="s">
        <v>47</v>
      </c>
      <c r="C24" s="4" t="s">
        <v>159</v>
      </c>
      <c r="D24" s="4" t="s">
        <v>35</v>
      </c>
      <c r="E24" s="16" t="s">
        <v>206</v>
      </c>
    </row>
    <row r="25" spans="1:5" x14ac:dyDescent="0.15">
      <c r="A25" s="12" t="s">
        <v>200</v>
      </c>
      <c r="B25" s="4" t="s">
        <v>47</v>
      </c>
      <c r="C25" s="4" t="s">
        <v>156</v>
      </c>
      <c r="D25" s="4" t="s">
        <v>27</v>
      </c>
      <c r="E25" s="16" t="s">
        <v>207</v>
      </c>
    </row>
    <row r="26" spans="1:5" x14ac:dyDescent="0.15">
      <c r="A26" s="12" t="s">
        <v>194</v>
      </c>
      <c r="B26" s="4" t="s">
        <v>47</v>
      </c>
      <c r="C26" s="4" t="s">
        <v>159</v>
      </c>
      <c r="D26" s="4" t="s">
        <v>23</v>
      </c>
      <c r="E26" s="16" t="s">
        <v>208</v>
      </c>
    </row>
    <row r="31" spans="1:5" ht="18" x14ac:dyDescent="0.2">
      <c r="A31" s="10" t="s">
        <v>59</v>
      </c>
      <c r="B31" s="10"/>
    </row>
    <row r="32" spans="1:5" ht="13.5" x14ac:dyDescent="0.15">
      <c r="A32" s="15" t="s">
        <v>60</v>
      </c>
      <c r="B32" s="15" t="s">
        <v>61</v>
      </c>
      <c r="C32" s="15" t="s">
        <v>62</v>
      </c>
    </row>
    <row r="33" spans="1:3" x14ac:dyDescent="0.15">
      <c r="A33" s="4" t="s">
        <v>19</v>
      </c>
      <c r="B33" s="4" t="s">
        <v>168</v>
      </c>
      <c r="C33" s="4" t="s">
        <v>209</v>
      </c>
    </row>
    <row r="34" spans="1:3" x14ac:dyDescent="0.15">
      <c r="A34" s="4" t="s">
        <v>198</v>
      </c>
      <c r="B34" s="4" t="s">
        <v>210</v>
      </c>
      <c r="C34" s="4" t="s">
        <v>211</v>
      </c>
    </row>
  </sheetData>
  <mergeCells count="13">
    <mergeCell ref="M3:M4"/>
    <mergeCell ref="A5:L5"/>
    <mergeCell ref="A9:L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8"/>
  <sheetViews>
    <sheetView workbookViewId="0">
      <selection activeCell="E18" sqref="E18"/>
    </sheetView>
  </sheetViews>
  <sheetFormatPr defaultColWidth="9.16796875" defaultRowHeight="12.75" x14ac:dyDescent="0.15"/>
  <cols>
    <col min="1" max="1" width="31.82421875" style="4" bestFit="1" customWidth="1"/>
    <col min="2" max="2" width="28.5859375" style="4" bestFit="1" customWidth="1"/>
    <col min="3" max="3" width="14.6953125" style="4" bestFit="1" customWidth="1"/>
    <col min="4" max="4" width="9.3046875" style="4" bestFit="1" customWidth="1"/>
    <col min="5" max="5" width="22.65234375" style="4" bestFit="1" customWidth="1"/>
    <col min="6" max="6" width="31.015625" style="4" bestFit="1" customWidth="1"/>
    <col min="7" max="9" width="5.52734375" style="3" bestFit="1" customWidth="1"/>
    <col min="10" max="10" width="4.8515625" style="3" bestFit="1" customWidth="1"/>
    <col min="11" max="11" width="7.8203125" style="4" bestFit="1" customWidth="1"/>
    <col min="12" max="12" width="8.62890625" style="3" bestFit="1" customWidth="1"/>
    <col min="13" max="13" width="13.6171875" style="4" bestFit="1" customWidth="1"/>
    <col min="14" max="16384" width="9.16796875" style="3"/>
  </cols>
  <sheetData>
    <row r="1" spans="1:13" s="2" customFormat="1" ht="29.1" customHeight="1" x14ac:dyDescent="0.15">
      <c r="A1" s="37" t="s">
        <v>342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 x14ac:dyDescent="0.15">
      <c r="A3" s="43" t="s">
        <v>0</v>
      </c>
      <c r="B3" s="45" t="s">
        <v>7</v>
      </c>
      <c r="C3" s="45" t="s">
        <v>8</v>
      </c>
      <c r="D3" s="32" t="s">
        <v>10</v>
      </c>
      <c r="E3" s="32" t="s">
        <v>5</v>
      </c>
      <c r="F3" s="32" t="s">
        <v>9</v>
      </c>
      <c r="G3" s="32" t="s">
        <v>12</v>
      </c>
      <c r="H3" s="32"/>
      <c r="I3" s="32"/>
      <c r="J3" s="32"/>
      <c r="K3" s="32" t="s">
        <v>73</v>
      </c>
      <c r="L3" s="32" t="s">
        <v>4</v>
      </c>
      <c r="M3" s="34" t="s">
        <v>3</v>
      </c>
    </row>
    <row r="4" spans="1:13" s="1" customFormat="1" ht="21" customHeight="1" thickBot="1" x14ac:dyDescent="0.2">
      <c r="A4" s="44"/>
      <c r="B4" s="33"/>
      <c r="C4" s="33"/>
      <c r="D4" s="33"/>
      <c r="E4" s="33"/>
      <c r="F4" s="33"/>
      <c r="G4" s="5">
        <v>1</v>
      </c>
      <c r="H4" s="5">
        <v>2</v>
      </c>
      <c r="I4" s="5">
        <v>3</v>
      </c>
      <c r="J4" s="5" t="s">
        <v>6</v>
      </c>
      <c r="K4" s="33"/>
      <c r="L4" s="33"/>
      <c r="M4" s="35"/>
    </row>
    <row r="5" spans="1:13" ht="14.25" x14ac:dyDescent="0.15">
      <c r="A5" s="36" t="s">
        <v>120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3" x14ac:dyDescent="0.15">
      <c r="A6" s="6" t="s">
        <v>171</v>
      </c>
      <c r="B6" s="6" t="s">
        <v>172</v>
      </c>
      <c r="C6" s="6" t="s">
        <v>173</v>
      </c>
      <c r="D6" s="6" t="str">
        <f>"0,5583"</f>
        <v>0,5583</v>
      </c>
      <c r="E6" s="6" t="s">
        <v>19</v>
      </c>
      <c r="F6" s="6" t="s">
        <v>20</v>
      </c>
      <c r="G6" s="7" t="s">
        <v>22</v>
      </c>
      <c r="H6" s="8" t="s">
        <v>23</v>
      </c>
      <c r="I6" s="7" t="s">
        <v>23</v>
      </c>
      <c r="J6" s="8"/>
      <c r="K6" s="6" t="str">
        <f>"200,0"</f>
        <v>200,0</v>
      </c>
      <c r="L6" s="7" t="str">
        <f>"111,6600"</f>
        <v>111,6600</v>
      </c>
      <c r="M6" s="6" t="s">
        <v>28</v>
      </c>
    </row>
    <row r="8" spans="1:13" ht="14.25" x14ac:dyDescent="0.15">
      <c r="A8" s="46" t="s">
        <v>29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3" x14ac:dyDescent="0.15">
      <c r="A9" s="17" t="s">
        <v>175</v>
      </c>
      <c r="B9" s="17" t="s">
        <v>176</v>
      </c>
      <c r="C9" s="17" t="s">
        <v>177</v>
      </c>
      <c r="D9" s="17" t="str">
        <f>"0,5327"</f>
        <v>0,5327</v>
      </c>
      <c r="E9" s="17" t="s">
        <v>178</v>
      </c>
      <c r="F9" s="17" t="s">
        <v>179</v>
      </c>
      <c r="G9" s="19" t="s">
        <v>23</v>
      </c>
      <c r="H9" s="19" t="s">
        <v>27</v>
      </c>
      <c r="I9" s="18" t="s">
        <v>180</v>
      </c>
      <c r="J9" s="18"/>
      <c r="K9" s="17" t="str">
        <f>"210,0"</f>
        <v>210,0</v>
      </c>
      <c r="L9" s="19" t="str">
        <f>"111,8670"</f>
        <v>111,8670</v>
      </c>
      <c r="M9" s="17" t="s">
        <v>82</v>
      </c>
    </row>
    <row r="10" spans="1:13" x14ac:dyDescent="0.15">
      <c r="A10" s="23" t="s">
        <v>175</v>
      </c>
      <c r="B10" s="23" t="s">
        <v>181</v>
      </c>
      <c r="C10" s="23" t="s">
        <v>177</v>
      </c>
      <c r="D10" s="23" t="str">
        <f>"0,5327"</f>
        <v>0,5327</v>
      </c>
      <c r="E10" s="23" t="s">
        <v>178</v>
      </c>
      <c r="F10" s="23" t="s">
        <v>179</v>
      </c>
      <c r="G10" s="25" t="s">
        <v>23</v>
      </c>
      <c r="H10" s="25" t="s">
        <v>27</v>
      </c>
      <c r="I10" s="24" t="s">
        <v>180</v>
      </c>
      <c r="J10" s="24"/>
      <c r="K10" s="23" t="str">
        <f>"210,0"</f>
        <v>210,0</v>
      </c>
      <c r="L10" s="25" t="str">
        <f>"112,2026"</f>
        <v>112,2026</v>
      </c>
      <c r="M10" s="23" t="s">
        <v>82</v>
      </c>
    </row>
    <row r="11" spans="1:13" x14ac:dyDescent="0.15">
      <c r="A11" s="20" t="s">
        <v>75</v>
      </c>
      <c r="B11" s="20" t="s">
        <v>76</v>
      </c>
      <c r="C11" s="20" t="s">
        <v>77</v>
      </c>
      <c r="D11" s="20" t="str">
        <f>"0,5317"</f>
        <v>0,5317</v>
      </c>
      <c r="E11" s="20" t="s">
        <v>78</v>
      </c>
      <c r="F11" s="20" t="s">
        <v>79</v>
      </c>
      <c r="G11" s="22" t="s">
        <v>38</v>
      </c>
      <c r="H11" s="22" t="s">
        <v>40</v>
      </c>
      <c r="I11" s="22" t="s">
        <v>182</v>
      </c>
      <c r="J11" s="21"/>
      <c r="K11" s="20" t="str">
        <f>"182,5"</f>
        <v>182,5</v>
      </c>
      <c r="L11" s="22" t="str">
        <f>"129,0569"</f>
        <v>129,0569</v>
      </c>
      <c r="M11" s="20" t="s">
        <v>82</v>
      </c>
    </row>
    <row r="13" spans="1:13" ht="14.25" x14ac:dyDescent="0.15">
      <c r="E13" s="9" t="s">
        <v>41</v>
      </c>
      <c r="F13" s="31" t="s">
        <v>347</v>
      </c>
    </row>
    <row r="14" spans="1:13" ht="14.25" x14ac:dyDescent="0.15">
      <c r="E14" s="9" t="s">
        <v>42</v>
      </c>
      <c r="F14" s="31" t="s">
        <v>350</v>
      </c>
    </row>
    <row r="15" spans="1:13" ht="14.25" x14ac:dyDescent="0.15">
      <c r="E15" s="9" t="s">
        <v>43</v>
      </c>
      <c r="F15" s="31" t="s">
        <v>348</v>
      </c>
    </row>
    <row r="16" spans="1:13" ht="14.25" x14ac:dyDescent="0.15">
      <c r="E16" s="9" t="s">
        <v>44</v>
      </c>
      <c r="F16" s="31" t="s">
        <v>349</v>
      </c>
    </row>
    <row r="17" spans="1:6" ht="14.25" x14ac:dyDescent="0.15">
      <c r="E17" s="9" t="s">
        <v>44</v>
      </c>
      <c r="F17" s="31" t="s">
        <v>351</v>
      </c>
    </row>
    <row r="18" spans="1:6" ht="14.25" x14ac:dyDescent="0.15">
      <c r="E18" s="9"/>
    </row>
    <row r="19" spans="1:6" ht="14.25" x14ac:dyDescent="0.15">
      <c r="E19" s="9"/>
    </row>
    <row r="21" spans="1:6" ht="18" x14ac:dyDescent="0.2">
      <c r="A21" s="10" t="s">
        <v>45</v>
      </c>
      <c r="B21" s="10"/>
    </row>
    <row r="22" spans="1:6" ht="14.25" x14ac:dyDescent="0.15">
      <c r="A22" s="11" t="s">
        <v>46</v>
      </c>
      <c r="B22" s="11"/>
    </row>
    <row r="23" spans="1:6" ht="13.5" x14ac:dyDescent="0.15">
      <c r="A23" s="13"/>
      <c r="B23" s="14" t="s">
        <v>47</v>
      </c>
    </row>
    <row r="24" spans="1:6" ht="13.5" x14ac:dyDescent="0.15">
      <c r="A24" s="15" t="s">
        <v>48</v>
      </c>
      <c r="B24" s="15" t="s">
        <v>49</v>
      </c>
      <c r="C24" s="15" t="s">
        <v>50</v>
      </c>
      <c r="D24" s="15" t="s">
        <v>51</v>
      </c>
      <c r="E24" s="15" t="s">
        <v>52</v>
      </c>
    </row>
    <row r="25" spans="1:6" x14ac:dyDescent="0.15">
      <c r="A25" s="12" t="s">
        <v>174</v>
      </c>
      <c r="B25" s="4" t="s">
        <v>47</v>
      </c>
      <c r="C25" s="4" t="s">
        <v>56</v>
      </c>
      <c r="D25" s="4" t="s">
        <v>27</v>
      </c>
      <c r="E25" s="16" t="s">
        <v>183</v>
      </c>
    </row>
    <row r="27" spans="1:6" ht="13.5" x14ac:dyDescent="0.15">
      <c r="A27" s="13"/>
      <c r="B27" s="14" t="s">
        <v>83</v>
      </c>
    </row>
    <row r="28" spans="1:6" ht="13.5" x14ac:dyDescent="0.15">
      <c r="A28" s="15" t="s">
        <v>48</v>
      </c>
      <c r="B28" s="15" t="s">
        <v>49</v>
      </c>
      <c r="C28" s="15" t="s">
        <v>50</v>
      </c>
      <c r="D28" s="15" t="s">
        <v>51</v>
      </c>
      <c r="E28" s="15" t="s">
        <v>52</v>
      </c>
    </row>
    <row r="29" spans="1:6" x14ac:dyDescent="0.15">
      <c r="A29" s="12" t="s">
        <v>74</v>
      </c>
      <c r="B29" s="4" t="s">
        <v>84</v>
      </c>
      <c r="C29" s="4" t="s">
        <v>56</v>
      </c>
      <c r="D29" s="4" t="s">
        <v>182</v>
      </c>
      <c r="E29" s="16" t="s">
        <v>184</v>
      </c>
    </row>
    <row r="30" spans="1:6" x14ac:dyDescent="0.15">
      <c r="A30" s="12" t="s">
        <v>174</v>
      </c>
      <c r="B30" s="4" t="s">
        <v>166</v>
      </c>
      <c r="C30" s="4" t="s">
        <v>56</v>
      </c>
      <c r="D30" s="4" t="s">
        <v>27</v>
      </c>
      <c r="E30" s="16" t="s">
        <v>185</v>
      </c>
    </row>
    <row r="31" spans="1:6" x14ac:dyDescent="0.15">
      <c r="A31" s="12" t="s">
        <v>170</v>
      </c>
      <c r="B31" s="4" t="s">
        <v>166</v>
      </c>
      <c r="C31" s="4" t="s">
        <v>156</v>
      </c>
      <c r="D31" s="4" t="s">
        <v>23</v>
      </c>
      <c r="E31" s="16" t="s">
        <v>186</v>
      </c>
    </row>
    <row r="36" spans="1:3" ht="18" x14ac:dyDescent="0.2">
      <c r="A36" s="10" t="s">
        <v>59</v>
      </c>
      <c r="B36" s="10"/>
    </row>
    <row r="37" spans="1:3" ht="13.5" x14ac:dyDescent="0.15">
      <c r="A37" s="15" t="s">
        <v>60</v>
      </c>
      <c r="B37" s="15" t="s">
        <v>61</v>
      </c>
      <c r="C37" s="15" t="s">
        <v>62</v>
      </c>
    </row>
    <row r="38" spans="1:3" x14ac:dyDescent="0.15">
      <c r="A38" s="4" t="s">
        <v>178</v>
      </c>
      <c r="B38" s="4" t="s">
        <v>168</v>
      </c>
      <c r="C38" s="4" t="s">
        <v>187</v>
      </c>
    </row>
  </sheetData>
  <mergeCells count="13">
    <mergeCell ref="M3:M4"/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4"/>
  <sheetViews>
    <sheetView tabSelected="1" topLeftCell="E1" workbookViewId="0">
      <selection sqref="A1:M2"/>
    </sheetView>
  </sheetViews>
  <sheetFormatPr defaultColWidth="9.16796875" defaultRowHeight="12.75" x14ac:dyDescent="0.15"/>
  <cols>
    <col min="1" max="1" width="31.82421875" style="4" bestFit="1" customWidth="1"/>
    <col min="2" max="2" width="28.5859375" style="4" bestFit="1" customWidth="1"/>
    <col min="3" max="3" width="22.51953125" style="4" bestFit="1" customWidth="1"/>
    <col min="4" max="4" width="9.3046875" style="4" bestFit="1" customWidth="1"/>
    <col min="5" max="5" width="22.65234375" style="4" bestFit="1" customWidth="1"/>
    <col min="6" max="6" width="31.015625" style="4" bestFit="1" customWidth="1"/>
    <col min="7" max="9" width="5.52734375" style="3" bestFit="1" customWidth="1"/>
    <col min="10" max="10" width="4.8515625" style="3" bestFit="1" customWidth="1"/>
    <col min="11" max="11" width="7.8203125" style="4" bestFit="1" customWidth="1"/>
    <col min="12" max="12" width="8.62890625" style="3" bestFit="1" customWidth="1"/>
    <col min="13" max="13" width="26.16015625" style="4" bestFit="1" customWidth="1"/>
    <col min="14" max="16384" width="9.16796875" style="3"/>
  </cols>
  <sheetData>
    <row r="1" spans="1:13" s="2" customFormat="1" ht="29.1" customHeight="1" x14ac:dyDescent="0.15">
      <c r="A1" s="37" t="s">
        <v>343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 x14ac:dyDescent="0.15">
      <c r="A3" s="43" t="s">
        <v>0</v>
      </c>
      <c r="B3" s="45" t="s">
        <v>7</v>
      </c>
      <c r="C3" s="45" t="s">
        <v>8</v>
      </c>
      <c r="D3" s="32" t="s">
        <v>10</v>
      </c>
      <c r="E3" s="32" t="s">
        <v>5</v>
      </c>
      <c r="F3" s="32" t="s">
        <v>9</v>
      </c>
      <c r="G3" s="32" t="s">
        <v>12</v>
      </c>
      <c r="H3" s="32"/>
      <c r="I3" s="32"/>
      <c r="J3" s="32"/>
      <c r="K3" s="32" t="s">
        <v>73</v>
      </c>
      <c r="L3" s="32" t="s">
        <v>4</v>
      </c>
      <c r="M3" s="34" t="s">
        <v>3</v>
      </c>
    </row>
    <row r="4" spans="1:13" s="1" customFormat="1" ht="21" customHeight="1" thickBot="1" x14ac:dyDescent="0.2">
      <c r="A4" s="44"/>
      <c r="B4" s="33"/>
      <c r="C4" s="33"/>
      <c r="D4" s="33"/>
      <c r="E4" s="33"/>
      <c r="F4" s="33"/>
      <c r="G4" s="5">
        <v>1</v>
      </c>
      <c r="H4" s="5">
        <v>2</v>
      </c>
      <c r="I4" s="5">
        <v>3</v>
      </c>
      <c r="J4" s="5" t="s">
        <v>6</v>
      </c>
      <c r="K4" s="33"/>
      <c r="L4" s="33"/>
      <c r="M4" s="35"/>
    </row>
    <row r="5" spans="1:13" ht="14.25" x14ac:dyDescent="0.15">
      <c r="A5" s="36" t="s">
        <v>86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3" x14ac:dyDescent="0.15">
      <c r="A6" s="6" t="s">
        <v>88</v>
      </c>
      <c r="B6" s="6" t="s">
        <v>89</v>
      </c>
      <c r="C6" s="6" t="s">
        <v>90</v>
      </c>
      <c r="D6" s="6" t="str">
        <f>"0,7258"</f>
        <v>0,7258</v>
      </c>
      <c r="E6" s="6" t="s">
        <v>19</v>
      </c>
      <c r="F6" s="6" t="s">
        <v>20</v>
      </c>
      <c r="G6" s="7" t="s">
        <v>91</v>
      </c>
      <c r="H6" s="8" t="s">
        <v>92</v>
      </c>
      <c r="I6" s="8" t="s">
        <v>92</v>
      </c>
      <c r="J6" s="8"/>
      <c r="K6" s="6" t="str">
        <f>"85,0"</f>
        <v>85,0</v>
      </c>
      <c r="L6" s="7" t="str">
        <f>"72,7977"</f>
        <v>72,7977</v>
      </c>
      <c r="M6" s="6" t="s">
        <v>93</v>
      </c>
    </row>
    <row r="8" spans="1:13" ht="14.25" x14ac:dyDescent="0.15">
      <c r="A8" s="46" t="s">
        <v>14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3" x14ac:dyDescent="0.15">
      <c r="A9" s="17" t="s">
        <v>66</v>
      </c>
      <c r="B9" s="17" t="s">
        <v>67</v>
      </c>
      <c r="C9" s="17" t="s">
        <v>68</v>
      </c>
      <c r="D9" s="17" t="str">
        <f>"0,6789"</f>
        <v>0,6789</v>
      </c>
      <c r="E9" s="17" t="s">
        <v>69</v>
      </c>
      <c r="F9" s="17" t="s">
        <v>70</v>
      </c>
      <c r="G9" s="19" t="s">
        <v>94</v>
      </c>
      <c r="H9" s="19" t="s">
        <v>95</v>
      </c>
      <c r="I9" s="18" t="s">
        <v>96</v>
      </c>
      <c r="J9" s="18"/>
      <c r="K9" s="17" t="str">
        <f>"145,0"</f>
        <v>145,0</v>
      </c>
      <c r="L9" s="19" t="str">
        <f>"98,4405"</f>
        <v>98,4405</v>
      </c>
      <c r="M9" s="17" t="s">
        <v>28</v>
      </c>
    </row>
    <row r="10" spans="1:13" x14ac:dyDescent="0.15">
      <c r="A10" s="20" t="s">
        <v>98</v>
      </c>
      <c r="B10" s="20" t="s">
        <v>99</v>
      </c>
      <c r="C10" s="20" t="s">
        <v>100</v>
      </c>
      <c r="D10" s="20" t="str">
        <f>"0,7155"</f>
        <v>0,7155</v>
      </c>
      <c r="E10" s="20" t="s">
        <v>69</v>
      </c>
      <c r="F10" s="20" t="s">
        <v>70</v>
      </c>
      <c r="G10" s="21" t="s">
        <v>101</v>
      </c>
      <c r="H10" s="21" t="s">
        <v>102</v>
      </c>
      <c r="I10" s="22" t="s">
        <v>102</v>
      </c>
      <c r="J10" s="21"/>
      <c r="K10" s="20" t="str">
        <f>"117,5"</f>
        <v>117,5</v>
      </c>
      <c r="L10" s="22" t="str">
        <f>"84,0712"</f>
        <v>84,0712</v>
      </c>
      <c r="M10" s="20" t="s">
        <v>28</v>
      </c>
    </row>
    <row r="12" spans="1:13" ht="14.25" x14ac:dyDescent="0.15">
      <c r="A12" s="46" t="s">
        <v>103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13" x14ac:dyDescent="0.15">
      <c r="A13" s="6" t="s">
        <v>105</v>
      </c>
      <c r="B13" s="6" t="s">
        <v>106</v>
      </c>
      <c r="C13" s="6" t="s">
        <v>107</v>
      </c>
      <c r="D13" s="6" t="str">
        <f>"0,6418"</f>
        <v>0,6418</v>
      </c>
      <c r="E13" s="6" t="s">
        <v>78</v>
      </c>
      <c r="F13" s="6" t="s">
        <v>108</v>
      </c>
      <c r="G13" s="7" t="s">
        <v>109</v>
      </c>
      <c r="H13" s="7" t="s">
        <v>110</v>
      </c>
      <c r="I13" s="8" t="s">
        <v>111</v>
      </c>
      <c r="J13" s="8"/>
      <c r="K13" s="6" t="str">
        <f>"140,0"</f>
        <v>140,0</v>
      </c>
      <c r="L13" s="7" t="str">
        <f>"92,5476"</f>
        <v>92,5476</v>
      </c>
      <c r="M13" s="6" t="s">
        <v>28</v>
      </c>
    </row>
    <row r="15" spans="1:13" ht="14.25" x14ac:dyDescent="0.15">
      <c r="A15" s="46" t="s">
        <v>112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3" x14ac:dyDescent="0.15">
      <c r="A16" s="6" t="s">
        <v>114</v>
      </c>
      <c r="B16" s="6" t="s">
        <v>115</v>
      </c>
      <c r="C16" s="6" t="s">
        <v>116</v>
      </c>
      <c r="D16" s="6" t="str">
        <f>"0,6083"</f>
        <v>0,6083</v>
      </c>
      <c r="E16" s="6" t="s">
        <v>117</v>
      </c>
      <c r="F16" s="6" t="s">
        <v>118</v>
      </c>
      <c r="G16" s="7" t="s">
        <v>95</v>
      </c>
      <c r="H16" s="7" t="s">
        <v>96</v>
      </c>
      <c r="I16" s="8" t="s">
        <v>119</v>
      </c>
      <c r="J16" s="8"/>
      <c r="K16" s="6" t="str">
        <f>"155,0"</f>
        <v>155,0</v>
      </c>
      <c r="L16" s="7" t="str">
        <f>"94,2865"</f>
        <v>94,2865</v>
      </c>
      <c r="M16" s="6" t="s">
        <v>28</v>
      </c>
    </row>
    <row r="18" spans="1:13" ht="14.25" x14ac:dyDescent="0.15">
      <c r="A18" s="46" t="s">
        <v>120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3" x14ac:dyDescent="0.15">
      <c r="A19" s="17" t="s">
        <v>122</v>
      </c>
      <c r="B19" s="17" t="s">
        <v>123</v>
      </c>
      <c r="C19" s="17" t="s">
        <v>124</v>
      </c>
      <c r="D19" s="17" t="str">
        <f>"0,5782"</f>
        <v>0,5782</v>
      </c>
      <c r="E19" s="17" t="s">
        <v>69</v>
      </c>
      <c r="F19" s="17" t="s">
        <v>70</v>
      </c>
      <c r="G19" s="19" t="s">
        <v>38</v>
      </c>
      <c r="H19" s="19" t="s">
        <v>40</v>
      </c>
      <c r="I19" s="19" t="s">
        <v>125</v>
      </c>
      <c r="J19" s="18"/>
      <c r="K19" s="17" t="str">
        <f>"187,5"</f>
        <v>187,5</v>
      </c>
      <c r="L19" s="19" t="str">
        <f>"108,4125"</f>
        <v>108,4125</v>
      </c>
      <c r="M19" s="17" t="s">
        <v>28</v>
      </c>
    </row>
    <row r="20" spans="1:13" x14ac:dyDescent="0.15">
      <c r="A20" s="20" t="s">
        <v>127</v>
      </c>
      <c r="B20" s="20" t="s">
        <v>128</v>
      </c>
      <c r="C20" s="20" t="s">
        <v>129</v>
      </c>
      <c r="D20" s="20" t="str">
        <f>"0,5707"</f>
        <v>0,5707</v>
      </c>
      <c r="E20" s="20" t="s">
        <v>69</v>
      </c>
      <c r="F20" s="20" t="s">
        <v>70</v>
      </c>
      <c r="G20" s="22" t="s">
        <v>130</v>
      </c>
      <c r="H20" s="21" t="s">
        <v>131</v>
      </c>
      <c r="I20" s="21"/>
      <c r="J20" s="21"/>
      <c r="K20" s="20" t="str">
        <f>"142,5"</f>
        <v>142,5</v>
      </c>
      <c r="L20" s="22" t="str">
        <f>"81,3247"</f>
        <v>81,3247</v>
      </c>
      <c r="M20" s="20" t="s">
        <v>28</v>
      </c>
    </row>
    <row r="22" spans="1:13" ht="14.25" x14ac:dyDescent="0.15">
      <c r="A22" s="46" t="s">
        <v>132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</row>
    <row r="23" spans="1:13" x14ac:dyDescent="0.15">
      <c r="A23" s="17" t="s">
        <v>134</v>
      </c>
      <c r="B23" s="17" t="s">
        <v>135</v>
      </c>
      <c r="C23" s="17" t="s">
        <v>136</v>
      </c>
      <c r="D23" s="17" t="str">
        <f>"0,5365"</f>
        <v>0,5365</v>
      </c>
      <c r="E23" s="17" t="s">
        <v>69</v>
      </c>
      <c r="F23" s="17" t="s">
        <v>137</v>
      </c>
      <c r="G23" s="18" t="s">
        <v>40</v>
      </c>
      <c r="H23" s="19" t="s">
        <v>40</v>
      </c>
      <c r="I23" s="18" t="s">
        <v>21</v>
      </c>
      <c r="J23" s="18"/>
      <c r="K23" s="17" t="str">
        <f>"175,0"</f>
        <v>175,0</v>
      </c>
      <c r="L23" s="19" t="str">
        <f>"93,8875"</f>
        <v>93,8875</v>
      </c>
      <c r="M23" s="17" t="s">
        <v>28</v>
      </c>
    </row>
    <row r="24" spans="1:13" x14ac:dyDescent="0.15">
      <c r="A24" s="23" t="s">
        <v>139</v>
      </c>
      <c r="B24" s="23" t="s">
        <v>140</v>
      </c>
      <c r="C24" s="23" t="s">
        <v>141</v>
      </c>
      <c r="D24" s="23" t="str">
        <f>"0,5396"</f>
        <v>0,5396</v>
      </c>
      <c r="E24" s="23" t="s">
        <v>19</v>
      </c>
      <c r="F24" s="23" t="s">
        <v>70</v>
      </c>
      <c r="G24" s="25" t="s">
        <v>111</v>
      </c>
      <c r="H24" s="25" t="s">
        <v>142</v>
      </c>
      <c r="I24" s="24" t="s">
        <v>96</v>
      </c>
      <c r="J24" s="24"/>
      <c r="K24" s="23" t="str">
        <f>"152,5"</f>
        <v>152,5</v>
      </c>
      <c r="L24" s="25" t="str">
        <f>"82,2890"</f>
        <v>82,2890</v>
      </c>
      <c r="M24" s="23" t="s">
        <v>143</v>
      </c>
    </row>
    <row r="25" spans="1:13" x14ac:dyDescent="0.15">
      <c r="A25" s="20" t="s">
        <v>145</v>
      </c>
      <c r="B25" s="20" t="s">
        <v>146</v>
      </c>
      <c r="C25" s="20" t="s">
        <v>147</v>
      </c>
      <c r="D25" s="20" t="str">
        <f>"0,5371"</f>
        <v>0,5371</v>
      </c>
      <c r="E25" s="20" t="s">
        <v>78</v>
      </c>
      <c r="F25" s="20" t="s">
        <v>118</v>
      </c>
      <c r="G25" s="22" t="s">
        <v>131</v>
      </c>
      <c r="H25" s="22" t="s">
        <v>96</v>
      </c>
      <c r="I25" s="21" t="s">
        <v>119</v>
      </c>
      <c r="J25" s="21"/>
      <c r="K25" s="20" t="str">
        <f>"155,0"</f>
        <v>155,0</v>
      </c>
      <c r="L25" s="22" t="str">
        <f>"106,6439"</f>
        <v>106,6439</v>
      </c>
      <c r="M25" s="20" t="s">
        <v>28</v>
      </c>
    </row>
    <row r="27" spans="1:13" ht="14.25" x14ac:dyDescent="0.15">
      <c r="E27" s="9" t="s">
        <v>41</v>
      </c>
      <c r="F27" s="31" t="s">
        <v>347</v>
      </c>
    </row>
    <row r="28" spans="1:13" ht="14.25" x14ac:dyDescent="0.15">
      <c r="E28" s="9" t="s">
        <v>42</v>
      </c>
      <c r="F28" s="31" t="s">
        <v>350</v>
      </c>
    </row>
    <row r="29" spans="1:13" ht="14.25" x14ac:dyDescent="0.15">
      <c r="E29" s="9" t="s">
        <v>43</v>
      </c>
      <c r="F29" s="31" t="s">
        <v>348</v>
      </c>
    </row>
    <row r="30" spans="1:13" ht="14.25" x14ac:dyDescent="0.15">
      <c r="E30" s="9" t="s">
        <v>44</v>
      </c>
      <c r="F30" s="31" t="s">
        <v>349</v>
      </c>
    </row>
    <row r="31" spans="1:13" ht="14.25" x14ac:dyDescent="0.15">
      <c r="E31" s="9" t="s">
        <v>44</v>
      </c>
      <c r="F31" s="31" t="s">
        <v>351</v>
      </c>
    </row>
    <row r="32" spans="1:13" ht="14.25" x14ac:dyDescent="0.15">
      <c r="E32" s="9"/>
    </row>
    <row r="33" spans="1:5" ht="14.25" x14ac:dyDescent="0.15">
      <c r="E33" s="9"/>
    </row>
    <row r="35" spans="1:5" ht="18" x14ac:dyDescent="0.2">
      <c r="A35" s="10" t="s">
        <v>45</v>
      </c>
      <c r="B35" s="10"/>
    </row>
    <row r="36" spans="1:5" ht="14.25" x14ac:dyDescent="0.15">
      <c r="A36" s="11" t="s">
        <v>46</v>
      </c>
      <c r="B36" s="11"/>
    </row>
    <row r="37" spans="1:5" ht="13.5" x14ac:dyDescent="0.15">
      <c r="A37" s="13"/>
      <c r="B37" s="14" t="s">
        <v>148</v>
      </c>
    </row>
    <row r="38" spans="1:5" ht="13.5" x14ac:dyDescent="0.15">
      <c r="A38" s="15" t="s">
        <v>48</v>
      </c>
      <c r="B38" s="15" t="s">
        <v>49</v>
      </c>
      <c r="C38" s="15" t="s">
        <v>50</v>
      </c>
      <c r="D38" s="15" t="s">
        <v>51</v>
      </c>
      <c r="E38" s="15" t="s">
        <v>52</v>
      </c>
    </row>
    <row r="39" spans="1:5" x14ac:dyDescent="0.15">
      <c r="A39" s="12" t="s">
        <v>87</v>
      </c>
      <c r="B39" s="4" t="s">
        <v>149</v>
      </c>
      <c r="C39" s="4" t="s">
        <v>150</v>
      </c>
      <c r="D39" s="4" t="s">
        <v>91</v>
      </c>
      <c r="E39" s="16" t="s">
        <v>151</v>
      </c>
    </row>
    <row r="41" spans="1:5" ht="13.5" x14ac:dyDescent="0.15">
      <c r="A41" s="13"/>
      <c r="B41" s="14" t="s">
        <v>152</v>
      </c>
    </row>
    <row r="42" spans="1:5" ht="13.5" x14ac:dyDescent="0.15">
      <c r="A42" s="15" t="s">
        <v>48</v>
      </c>
      <c r="B42" s="15" t="s">
        <v>49</v>
      </c>
      <c r="C42" s="15" t="s">
        <v>50</v>
      </c>
      <c r="D42" s="15" t="s">
        <v>51</v>
      </c>
      <c r="E42" s="15" t="s">
        <v>52</v>
      </c>
    </row>
    <row r="43" spans="1:5" x14ac:dyDescent="0.15">
      <c r="A43" s="12" t="s">
        <v>104</v>
      </c>
      <c r="B43" s="4" t="s">
        <v>153</v>
      </c>
      <c r="C43" s="4" t="s">
        <v>154</v>
      </c>
      <c r="D43" s="4" t="s">
        <v>110</v>
      </c>
      <c r="E43" s="16" t="s">
        <v>155</v>
      </c>
    </row>
    <row r="45" spans="1:5" ht="13.5" x14ac:dyDescent="0.15">
      <c r="A45" s="13"/>
      <c r="B45" s="14" t="s">
        <v>47</v>
      </c>
    </row>
    <row r="46" spans="1:5" ht="13.5" x14ac:dyDescent="0.15">
      <c r="A46" s="15" t="s">
        <v>48</v>
      </c>
      <c r="B46" s="15" t="s">
        <v>49</v>
      </c>
      <c r="C46" s="15" t="s">
        <v>50</v>
      </c>
      <c r="D46" s="15" t="s">
        <v>51</v>
      </c>
      <c r="E46" s="15" t="s">
        <v>52</v>
      </c>
    </row>
    <row r="47" spans="1:5" x14ac:dyDescent="0.15">
      <c r="A47" s="12" t="s">
        <v>121</v>
      </c>
      <c r="B47" s="4" t="s">
        <v>47</v>
      </c>
      <c r="C47" s="4" t="s">
        <v>156</v>
      </c>
      <c r="D47" s="4" t="s">
        <v>125</v>
      </c>
      <c r="E47" s="16" t="s">
        <v>157</v>
      </c>
    </row>
    <row r="48" spans="1:5" x14ac:dyDescent="0.15">
      <c r="A48" s="12" t="s">
        <v>65</v>
      </c>
      <c r="B48" s="4" t="s">
        <v>47</v>
      </c>
      <c r="C48" s="4" t="s">
        <v>53</v>
      </c>
      <c r="D48" s="4" t="s">
        <v>95</v>
      </c>
      <c r="E48" s="16" t="s">
        <v>158</v>
      </c>
    </row>
    <row r="49" spans="1:5" x14ac:dyDescent="0.15">
      <c r="A49" s="12" t="s">
        <v>113</v>
      </c>
      <c r="B49" s="4" t="s">
        <v>47</v>
      </c>
      <c r="C49" s="4" t="s">
        <v>159</v>
      </c>
      <c r="D49" s="4" t="s">
        <v>96</v>
      </c>
      <c r="E49" s="16" t="s">
        <v>160</v>
      </c>
    </row>
    <row r="50" spans="1:5" x14ac:dyDescent="0.15">
      <c r="A50" s="12" t="s">
        <v>133</v>
      </c>
      <c r="B50" s="4" t="s">
        <v>47</v>
      </c>
      <c r="C50" s="4" t="s">
        <v>161</v>
      </c>
      <c r="D50" s="4" t="s">
        <v>40</v>
      </c>
      <c r="E50" s="16" t="s">
        <v>162</v>
      </c>
    </row>
    <row r="51" spans="1:5" x14ac:dyDescent="0.15">
      <c r="A51" s="12" t="s">
        <v>97</v>
      </c>
      <c r="B51" s="4" t="s">
        <v>47</v>
      </c>
      <c r="C51" s="4" t="s">
        <v>53</v>
      </c>
      <c r="D51" s="4" t="s">
        <v>102</v>
      </c>
      <c r="E51" s="16" t="s">
        <v>163</v>
      </c>
    </row>
    <row r="52" spans="1:5" x14ac:dyDescent="0.15">
      <c r="A52" s="12" t="s">
        <v>126</v>
      </c>
      <c r="B52" s="4" t="s">
        <v>47</v>
      </c>
      <c r="C52" s="4" t="s">
        <v>156</v>
      </c>
      <c r="D52" s="4" t="s">
        <v>130</v>
      </c>
      <c r="E52" s="16" t="s">
        <v>164</v>
      </c>
    </row>
    <row r="54" spans="1:5" ht="13.5" x14ac:dyDescent="0.15">
      <c r="A54" s="13"/>
      <c r="B54" s="14" t="s">
        <v>83</v>
      </c>
    </row>
    <row r="55" spans="1:5" ht="13.5" x14ac:dyDescent="0.15">
      <c r="A55" s="15" t="s">
        <v>48</v>
      </c>
      <c r="B55" s="15" t="s">
        <v>49</v>
      </c>
      <c r="C55" s="15" t="s">
        <v>50</v>
      </c>
      <c r="D55" s="15" t="s">
        <v>51</v>
      </c>
      <c r="E55" s="15" t="s">
        <v>52</v>
      </c>
    </row>
    <row r="56" spans="1:5" x14ac:dyDescent="0.15">
      <c r="A56" s="12" t="s">
        <v>144</v>
      </c>
      <c r="B56" s="4" t="s">
        <v>84</v>
      </c>
      <c r="C56" s="4" t="s">
        <v>161</v>
      </c>
      <c r="D56" s="4" t="s">
        <v>96</v>
      </c>
      <c r="E56" s="16" t="s">
        <v>165</v>
      </c>
    </row>
    <row r="57" spans="1:5" x14ac:dyDescent="0.15">
      <c r="A57" s="12" t="s">
        <v>138</v>
      </c>
      <c r="B57" s="4" t="s">
        <v>166</v>
      </c>
      <c r="C57" s="4" t="s">
        <v>161</v>
      </c>
      <c r="D57" s="4" t="s">
        <v>142</v>
      </c>
      <c r="E57" s="16" t="s">
        <v>167</v>
      </c>
    </row>
    <row r="62" spans="1:5" ht="18" x14ac:dyDescent="0.2">
      <c r="A62" s="10" t="s">
        <v>59</v>
      </c>
      <c r="B62" s="10"/>
    </row>
    <row r="63" spans="1:5" ht="13.5" x14ac:dyDescent="0.15">
      <c r="A63" s="15" t="s">
        <v>60</v>
      </c>
      <c r="B63" s="15" t="s">
        <v>61</v>
      </c>
      <c r="C63" s="15" t="s">
        <v>62</v>
      </c>
    </row>
    <row r="64" spans="1:5" x14ac:dyDescent="0.15">
      <c r="A64" s="4" t="s">
        <v>117</v>
      </c>
      <c r="B64" s="4" t="s">
        <v>168</v>
      </c>
      <c r="C64" s="4" t="s">
        <v>169</v>
      </c>
    </row>
  </sheetData>
  <mergeCells count="17">
    <mergeCell ref="M3:M4"/>
    <mergeCell ref="A5:L5"/>
    <mergeCell ref="A8:L8"/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A15:L15"/>
    <mergeCell ref="A18:L18"/>
    <mergeCell ref="A22:L22"/>
    <mergeCell ref="K3:K4"/>
    <mergeCell ref="L3:L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0"/>
  <sheetViews>
    <sheetView workbookViewId="0">
      <selection activeCell="E13" sqref="E13"/>
    </sheetView>
  </sheetViews>
  <sheetFormatPr defaultColWidth="9.16796875" defaultRowHeight="12.75" x14ac:dyDescent="0.15"/>
  <cols>
    <col min="1" max="1" width="26.0234375" style="4" bestFit="1" customWidth="1"/>
    <col min="2" max="2" width="28.5859375" style="4" bestFit="1" customWidth="1"/>
    <col min="3" max="3" width="10.515625" style="4" bestFit="1" customWidth="1"/>
    <col min="4" max="4" width="9.3046875" style="4" bestFit="1" customWidth="1"/>
    <col min="5" max="5" width="22.65234375" style="4" bestFit="1" customWidth="1"/>
    <col min="6" max="6" width="19.28125" style="4" customWidth="1"/>
    <col min="7" max="9" width="5.52734375" style="3" bestFit="1" customWidth="1"/>
    <col min="10" max="10" width="4.8515625" style="3" bestFit="1" customWidth="1"/>
    <col min="11" max="11" width="7.8203125" style="4" bestFit="1" customWidth="1"/>
    <col min="12" max="12" width="8.62890625" style="3" bestFit="1" customWidth="1"/>
    <col min="13" max="13" width="13.6171875" style="4" bestFit="1" customWidth="1"/>
    <col min="14" max="16384" width="9.16796875" style="3"/>
  </cols>
  <sheetData>
    <row r="1" spans="1:13" s="2" customFormat="1" ht="29.1" customHeight="1" x14ac:dyDescent="0.15">
      <c r="A1" s="37" t="s">
        <v>344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 x14ac:dyDescent="0.15">
      <c r="A3" s="43" t="s">
        <v>0</v>
      </c>
      <c r="B3" s="45" t="s">
        <v>7</v>
      </c>
      <c r="C3" s="45" t="s">
        <v>8</v>
      </c>
      <c r="D3" s="32" t="s">
        <v>10</v>
      </c>
      <c r="E3" s="32" t="s">
        <v>5</v>
      </c>
      <c r="F3" s="32" t="s">
        <v>9</v>
      </c>
      <c r="G3" s="32" t="s">
        <v>12</v>
      </c>
      <c r="H3" s="32"/>
      <c r="I3" s="32"/>
      <c r="J3" s="32"/>
      <c r="K3" s="32" t="s">
        <v>73</v>
      </c>
      <c r="L3" s="32" t="s">
        <v>4</v>
      </c>
      <c r="M3" s="34" t="s">
        <v>3</v>
      </c>
    </row>
    <row r="4" spans="1:13" s="1" customFormat="1" ht="21" customHeight="1" thickBot="1" x14ac:dyDescent="0.2">
      <c r="A4" s="44"/>
      <c r="B4" s="33"/>
      <c r="C4" s="33"/>
      <c r="D4" s="33"/>
      <c r="E4" s="33"/>
      <c r="F4" s="33"/>
      <c r="G4" s="5">
        <v>1</v>
      </c>
      <c r="H4" s="5">
        <v>2</v>
      </c>
      <c r="I4" s="5">
        <v>3</v>
      </c>
      <c r="J4" s="5" t="s">
        <v>6</v>
      </c>
      <c r="K4" s="33"/>
      <c r="L4" s="33"/>
      <c r="M4" s="35"/>
    </row>
    <row r="5" spans="1:13" ht="14.25" x14ac:dyDescent="0.15">
      <c r="A5" s="36" t="s">
        <v>29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3" x14ac:dyDescent="0.15">
      <c r="A6" s="6" t="s">
        <v>75</v>
      </c>
      <c r="B6" s="6" t="s">
        <v>76</v>
      </c>
      <c r="C6" s="6" t="s">
        <v>77</v>
      </c>
      <c r="D6" s="6" t="str">
        <f>"0,5317"</f>
        <v>0,5317</v>
      </c>
      <c r="E6" s="6" t="s">
        <v>78</v>
      </c>
      <c r="F6" s="6" t="s">
        <v>79</v>
      </c>
      <c r="G6" s="7" t="s">
        <v>80</v>
      </c>
      <c r="H6" s="7" t="s">
        <v>81</v>
      </c>
      <c r="I6" s="7" t="s">
        <v>39</v>
      </c>
      <c r="J6" s="8"/>
      <c r="K6" s="6" t="str">
        <f>"172,5"</f>
        <v>172,5</v>
      </c>
      <c r="L6" s="7" t="str">
        <f>"121,9853"</f>
        <v>121,9853</v>
      </c>
      <c r="M6" s="6" t="s">
        <v>82</v>
      </c>
    </row>
    <row r="8" spans="1:13" ht="14.25" x14ac:dyDescent="0.15">
      <c r="E8" s="9" t="s">
        <v>41</v>
      </c>
      <c r="F8" s="31" t="s">
        <v>347</v>
      </c>
    </row>
    <row r="9" spans="1:13" ht="14.25" x14ac:dyDescent="0.15">
      <c r="E9" s="9" t="s">
        <v>42</v>
      </c>
      <c r="F9" s="31" t="s">
        <v>350</v>
      </c>
    </row>
    <row r="10" spans="1:13" ht="14.25" x14ac:dyDescent="0.15">
      <c r="E10" s="9" t="s">
        <v>43</v>
      </c>
      <c r="F10" s="31" t="s">
        <v>348</v>
      </c>
    </row>
    <row r="11" spans="1:13" ht="14.25" x14ac:dyDescent="0.15">
      <c r="E11" s="9" t="s">
        <v>44</v>
      </c>
      <c r="F11" s="31" t="s">
        <v>349</v>
      </c>
    </row>
    <row r="12" spans="1:13" ht="14.25" x14ac:dyDescent="0.15">
      <c r="E12" s="9" t="s">
        <v>44</v>
      </c>
      <c r="F12" s="31" t="s">
        <v>351</v>
      </c>
    </row>
    <row r="13" spans="1:13" ht="14.25" x14ac:dyDescent="0.15">
      <c r="E13" s="9"/>
    </row>
    <row r="14" spans="1:13" ht="14.25" x14ac:dyDescent="0.15">
      <c r="E14" s="9"/>
    </row>
    <row r="16" spans="1:13" ht="18" x14ac:dyDescent="0.2">
      <c r="A16" s="10" t="s">
        <v>45</v>
      </c>
      <c r="B16" s="10"/>
    </row>
    <row r="17" spans="1:5" ht="14.25" x14ac:dyDescent="0.15">
      <c r="A17" s="11" t="s">
        <v>46</v>
      </c>
      <c r="B17" s="11"/>
    </row>
    <row r="18" spans="1:5" ht="13.5" x14ac:dyDescent="0.15">
      <c r="A18" s="13"/>
      <c r="B18" s="14" t="s">
        <v>83</v>
      </c>
    </row>
    <row r="19" spans="1:5" ht="13.5" x14ac:dyDescent="0.15">
      <c r="A19" s="15" t="s">
        <v>48</v>
      </c>
      <c r="B19" s="15" t="s">
        <v>49</v>
      </c>
      <c r="C19" s="15" t="s">
        <v>50</v>
      </c>
      <c r="D19" s="15" t="s">
        <v>51</v>
      </c>
      <c r="E19" s="15" t="s">
        <v>52</v>
      </c>
    </row>
    <row r="20" spans="1:5" x14ac:dyDescent="0.15">
      <c r="A20" s="12" t="s">
        <v>74</v>
      </c>
      <c r="B20" s="4" t="s">
        <v>84</v>
      </c>
      <c r="C20" s="4" t="s">
        <v>56</v>
      </c>
      <c r="D20" s="4" t="s">
        <v>39</v>
      </c>
      <c r="E20" s="16" t="s">
        <v>85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0"/>
  <sheetViews>
    <sheetView workbookViewId="0">
      <selection activeCell="E13" sqref="E13"/>
    </sheetView>
  </sheetViews>
  <sheetFormatPr defaultColWidth="9.16796875" defaultRowHeight="12.75" x14ac:dyDescent="0.15"/>
  <cols>
    <col min="1" max="1" width="26.0234375" style="4" bestFit="1" customWidth="1"/>
    <col min="2" max="2" width="26.29296875" style="4" bestFit="1" customWidth="1"/>
    <col min="3" max="3" width="10.515625" style="4" bestFit="1" customWidth="1"/>
    <col min="4" max="4" width="9.3046875" style="4" bestFit="1" customWidth="1"/>
    <col min="5" max="5" width="22.65234375" style="4" bestFit="1" customWidth="1"/>
    <col min="6" max="6" width="28.85546875" style="4" bestFit="1" customWidth="1"/>
    <col min="7" max="9" width="5.52734375" style="3" bestFit="1" customWidth="1"/>
    <col min="10" max="10" width="4.8515625" style="3" bestFit="1" customWidth="1"/>
    <col min="11" max="11" width="7.8203125" style="4" bestFit="1" customWidth="1"/>
    <col min="12" max="12" width="7.55078125" style="3" bestFit="1" customWidth="1"/>
    <col min="13" max="13" width="8.8984375" style="4" bestFit="1" customWidth="1"/>
    <col min="14" max="16384" width="9.16796875" style="3"/>
  </cols>
  <sheetData>
    <row r="1" spans="1:13" s="2" customFormat="1" ht="29.1" customHeight="1" x14ac:dyDescent="0.15">
      <c r="A1" s="37" t="s">
        <v>345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 x14ac:dyDescent="0.15">
      <c r="A3" s="43" t="s">
        <v>0</v>
      </c>
      <c r="B3" s="45" t="s">
        <v>7</v>
      </c>
      <c r="C3" s="45" t="s">
        <v>8</v>
      </c>
      <c r="D3" s="32" t="s">
        <v>10</v>
      </c>
      <c r="E3" s="32" t="s">
        <v>5</v>
      </c>
      <c r="F3" s="32" t="s">
        <v>9</v>
      </c>
      <c r="G3" s="32" t="s">
        <v>12</v>
      </c>
      <c r="H3" s="32"/>
      <c r="I3" s="32"/>
      <c r="J3" s="32"/>
      <c r="K3" s="32" t="s">
        <v>73</v>
      </c>
      <c r="L3" s="32" t="s">
        <v>4</v>
      </c>
      <c r="M3" s="34" t="s">
        <v>3</v>
      </c>
    </row>
    <row r="4" spans="1:13" s="1" customFormat="1" ht="21" customHeight="1" thickBot="1" x14ac:dyDescent="0.2">
      <c r="A4" s="44"/>
      <c r="B4" s="33"/>
      <c r="C4" s="33"/>
      <c r="D4" s="33"/>
      <c r="E4" s="33"/>
      <c r="F4" s="33"/>
      <c r="G4" s="5">
        <v>1</v>
      </c>
      <c r="H4" s="5">
        <v>2</v>
      </c>
      <c r="I4" s="5">
        <v>3</v>
      </c>
      <c r="J4" s="5" t="s">
        <v>6</v>
      </c>
      <c r="K4" s="33"/>
      <c r="L4" s="33"/>
      <c r="M4" s="35"/>
    </row>
    <row r="5" spans="1:13" ht="14.25" x14ac:dyDescent="0.15">
      <c r="A5" s="36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3" x14ac:dyDescent="0.15">
      <c r="A6" s="6" t="s">
        <v>66</v>
      </c>
      <c r="B6" s="6" t="s">
        <v>67</v>
      </c>
      <c r="C6" s="6" t="s">
        <v>68</v>
      </c>
      <c r="D6" s="6" t="str">
        <f>"0,6789"</f>
        <v>0,6789</v>
      </c>
      <c r="E6" s="6" t="s">
        <v>69</v>
      </c>
      <c r="F6" s="6" t="s">
        <v>70</v>
      </c>
      <c r="G6" s="8" t="s">
        <v>71</v>
      </c>
      <c r="H6" s="8" t="s">
        <v>71</v>
      </c>
      <c r="I6" s="7" t="s">
        <v>71</v>
      </c>
      <c r="J6" s="8"/>
      <c r="K6" s="6" t="str">
        <f>"127,5"</f>
        <v>127,5</v>
      </c>
      <c r="L6" s="7" t="str">
        <f>"86,5598"</f>
        <v>86,5598</v>
      </c>
      <c r="M6" s="6" t="s">
        <v>28</v>
      </c>
    </row>
    <row r="8" spans="1:13" ht="14.25" x14ac:dyDescent="0.15">
      <c r="E8" s="9" t="s">
        <v>41</v>
      </c>
      <c r="F8" s="31" t="s">
        <v>347</v>
      </c>
    </row>
    <row r="9" spans="1:13" ht="14.25" x14ac:dyDescent="0.15">
      <c r="E9" s="9" t="s">
        <v>42</v>
      </c>
      <c r="F9" s="31" t="s">
        <v>350</v>
      </c>
    </row>
    <row r="10" spans="1:13" ht="14.25" x14ac:dyDescent="0.15">
      <c r="E10" s="9" t="s">
        <v>43</v>
      </c>
      <c r="F10" s="31" t="s">
        <v>348</v>
      </c>
    </row>
    <row r="11" spans="1:13" ht="14.25" x14ac:dyDescent="0.15">
      <c r="E11" s="9" t="s">
        <v>44</v>
      </c>
      <c r="F11" s="31" t="s">
        <v>349</v>
      </c>
    </row>
    <row r="12" spans="1:13" ht="14.25" x14ac:dyDescent="0.15">
      <c r="E12" s="9" t="s">
        <v>44</v>
      </c>
      <c r="F12" s="31" t="s">
        <v>351</v>
      </c>
    </row>
    <row r="13" spans="1:13" ht="14.25" x14ac:dyDescent="0.15">
      <c r="E13" s="9"/>
    </row>
    <row r="14" spans="1:13" ht="14.25" x14ac:dyDescent="0.15">
      <c r="E14" s="9"/>
    </row>
    <row r="16" spans="1:13" ht="18" x14ac:dyDescent="0.2">
      <c r="A16" s="10" t="s">
        <v>45</v>
      </c>
      <c r="B16" s="10"/>
    </row>
    <row r="17" spans="1:5" ht="14.25" x14ac:dyDescent="0.15">
      <c r="A17" s="11" t="s">
        <v>46</v>
      </c>
      <c r="B17" s="11"/>
    </row>
    <row r="18" spans="1:5" ht="13.5" x14ac:dyDescent="0.15">
      <c r="A18" s="13"/>
      <c r="B18" s="14" t="s">
        <v>47</v>
      </c>
    </row>
    <row r="19" spans="1:5" ht="13.5" x14ac:dyDescent="0.15">
      <c r="A19" s="15" t="s">
        <v>48</v>
      </c>
      <c r="B19" s="15" t="s">
        <v>49</v>
      </c>
      <c r="C19" s="15" t="s">
        <v>50</v>
      </c>
      <c r="D19" s="15" t="s">
        <v>51</v>
      </c>
      <c r="E19" s="15" t="s">
        <v>52</v>
      </c>
    </row>
    <row r="20" spans="1:5" x14ac:dyDescent="0.15">
      <c r="A20" s="12" t="s">
        <v>65</v>
      </c>
      <c r="B20" s="4" t="s">
        <v>47</v>
      </c>
      <c r="C20" s="4" t="s">
        <v>53</v>
      </c>
      <c r="D20" s="4" t="s">
        <v>71</v>
      </c>
      <c r="E20" s="16" t="s">
        <v>72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5">
    <pageSetUpPr fitToPage="1"/>
  </sheetPr>
  <dimension ref="A1:U31"/>
  <sheetViews>
    <sheetView workbookViewId="0">
      <selection activeCell="F11" sqref="F11:F15"/>
    </sheetView>
  </sheetViews>
  <sheetFormatPr defaultColWidth="9.16796875" defaultRowHeight="12.75" x14ac:dyDescent="0.15"/>
  <cols>
    <col min="1" max="1" width="31.82421875" style="4" bestFit="1" customWidth="1"/>
    <col min="2" max="2" width="26.29296875" style="4" bestFit="1" customWidth="1"/>
    <col min="3" max="3" width="30.609375" style="4" bestFit="1" customWidth="1"/>
    <col min="4" max="4" width="9.3046875" style="4" bestFit="1" customWidth="1"/>
    <col min="5" max="5" width="22.65234375" style="4" bestFit="1" customWidth="1"/>
    <col min="6" max="6" width="31.015625" style="4" bestFit="1" customWidth="1"/>
    <col min="7" max="9" width="5.52734375" style="3" bestFit="1" customWidth="1"/>
    <col min="10" max="10" width="4.8515625" style="3" bestFit="1" customWidth="1"/>
    <col min="11" max="13" width="5.52734375" style="3" bestFit="1" customWidth="1"/>
    <col min="14" max="14" width="4.8515625" style="3" bestFit="1" customWidth="1"/>
    <col min="15" max="17" width="5.52734375" style="3" bestFit="1" customWidth="1"/>
    <col min="18" max="18" width="4.8515625" style="3" bestFit="1" customWidth="1"/>
    <col min="19" max="19" width="7.8203125" style="4" bestFit="1" customWidth="1"/>
    <col min="20" max="20" width="8.62890625" style="3" bestFit="1" customWidth="1"/>
    <col min="21" max="21" width="8.8984375" style="4" bestFit="1" customWidth="1"/>
    <col min="22" max="16384" width="9.16796875" style="3"/>
  </cols>
  <sheetData>
    <row r="1" spans="1:21" s="2" customFormat="1" ht="29.1" customHeight="1" x14ac:dyDescent="0.15">
      <c r="A1" s="37" t="s">
        <v>346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</row>
    <row r="2" spans="1:21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2"/>
    </row>
    <row r="3" spans="1:21" s="1" customFormat="1" ht="12.75" customHeight="1" x14ac:dyDescent="0.15">
      <c r="A3" s="43" t="s">
        <v>0</v>
      </c>
      <c r="B3" s="45" t="s">
        <v>7</v>
      </c>
      <c r="C3" s="45" t="s">
        <v>8</v>
      </c>
      <c r="D3" s="32" t="s">
        <v>10</v>
      </c>
      <c r="E3" s="32" t="s">
        <v>5</v>
      </c>
      <c r="F3" s="32" t="s">
        <v>9</v>
      </c>
      <c r="G3" s="32" t="s">
        <v>11</v>
      </c>
      <c r="H3" s="32"/>
      <c r="I3" s="32"/>
      <c r="J3" s="32"/>
      <c r="K3" s="32" t="s">
        <v>12</v>
      </c>
      <c r="L3" s="32"/>
      <c r="M3" s="32"/>
      <c r="N3" s="32"/>
      <c r="O3" s="32" t="s">
        <v>13</v>
      </c>
      <c r="P3" s="32"/>
      <c r="Q3" s="32"/>
      <c r="R3" s="32"/>
      <c r="S3" s="32" t="s">
        <v>2</v>
      </c>
      <c r="T3" s="32" t="s">
        <v>4</v>
      </c>
      <c r="U3" s="34" t="s">
        <v>3</v>
      </c>
    </row>
    <row r="4" spans="1:21" s="1" customFormat="1" ht="21" customHeight="1" thickBot="1" x14ac:dyDescent="0.2">
      <c r="A4" s="44"/>
      <c r="B4" s="33"/>
      <c r="C4" s="33"/>
      <c r="D4" s="33"/>
      <c r="E4" s="33"/>
      <c r="F4" s="33"/>
      <c r="G4" s="5">
        <v>1</v>
      </c>
      <c r="H4" s="5">
        <v>2</v>
      </c>
      <c r="I4" s="5">
        <v>3</v>
      </c>
      <c r="J4" s="5" t="s">
        <v>6</v>
      </c>
      <c r="K4" s="5">
        <v>1</v>
      </c>
      <c r="L4" s="5">
        <v>2</v>
      </c>
      <c r="M4" s="5">
        <v>3</v>
      </c>
      <c r="N4" s="5" t="s">
        <v>6</v>
      </c>
      <c r="O4" s="5">
        <v>1</v>
      </c>
      <c r="P4" s="5">
        <v>2</v>
      </c>
      <c r="Q4" s="5">
        <v>3</v>
      </c>
      <c r="R4" s="5" t="s">
        <v>6</v>
      </c>
      <c r="S4" s="33"/>
      <c r="T4" s="33"/>
      <c r="U4" s="35"/>
    </row>
    <row r="5" spans="1:21" ht="14.25" x14ac:dyDescent="0.15">
      <c r="A5" s="36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1" x14ac:dyDescent="0.15">
      <c r="A6" s="6" t="s">
        <v>16</v>
      </c>
      <c r="B6" s="6" t="s">
        <v>17</v>
      </c>
      <c r="C6" s="6" t="s">
        <v>18</v>
      </c>
      <c r="D6" s="6" t="str">
        <f>"0,6752"</f>
        <v>0,6752</v>
      </c>
      <c r="E6" s="6" t="s">
        <v>19</v>
      </c>
      <c r="F6" s="6" t="s">
        <v>20</v>
      </c>
      <c r="G6" s="7" t="s">
        <v>21</v>
      </c>
      <c r="H6" s="7" t="s">
        <v>22</v>
      </c>
      <c r="I6" s="7" t="s">
        <v>23</v>
      </c>
      <c r="J6" s="8"/>
      <c r="K6" s="7" t="s">
        <v>24</v>
      </c>
      <c r="L6" s="7" t="s">
        <v>25</v>
      </c>
      <c r="M6" s="7" t="s">
        <v>26</v>
      </c>
      <c r="N6" s="8"/>
      <c r="O6" s="7" t="s">
        <v>21</v>
      </c>
      <c r="P6" s="7" t="s">
        <v>23</v>
      </c>
      <c r="Q6" s="7" t="s">
        <v>27</v>
      </c>
      <c r="R6" s="8"/>
      <c r="S6" s="6" t="str">
        <f>"535,0"</f>
        <v>535,0</v>
      </c>
      <c r="T6" s="7" t="str">
        <f>"361,2320"</f>
        <v>361,2320</v>
      </c>
      <c r="U6" s="6" t="s">
        <v>28</v>
      </c>
    </row>
    <row r="8" spans="1:21" ht="14.25" x14ac:dyDescent="0.15">
      <c r="A8" s="46" t="s">
        <v>29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1" x14ac:dyDescent="0.15">
      <c r="A9" s="6" t="s">
        <v>31</v>
      </c>
      <c r="B9" s="6" t="s">
        <v>32</v>
      </c>
      <c r="C9" s="6" t="s">
        <v>33</v>
      </c>
      <c r="D9" s="6" t="str">
        <f>"0,5348"</f>
        <v>0,5348</v>
      </c>
      <c r="E9" s="6" t="s">
        <v>19</v>
      </c>
      <c r="F9" s="6" t="s">
        <v>34</v>
      </c>
      <c r="G9" s="7" t="s">
        <v>35</v>
      </c>
      <c r="H9" s="7" t="s">
        <v>36</v>
      </c>
      <c r="I9" s="8" t="s">
        <v>37</v>
      </c>
      <c r="J9" s="8"/>
      <c r="K9" s="7" t="s">
        <v>38</v>
      </c>
      <c r="L9" s="8" t="s">
        <v>39</v>
      </c>
      <c r="M9" s="7" t="s">
        <v>40</v>
      </c>
      <c r="N9" s="8"/>
      <c r="O9" s="7" t="s">
        <v>35</v>
      </c>
      <c r="P9" s="7" t="s">
        <v>36</v>
      </c>
      <c r="Q9" s="8" t="s">
        <v>37</v>
      </c>
      <c r="R9" s="8"/>
      <c r="S9" s="6" t="str">
        <f>"645,0"</f>
        <v>645,0</v>
      </c>
      <c r="T9" s="7" t="str">
        <f>"344,9460"</f>
        <v>344,9460</v>
      </c>
      <c r="U9" s="6" t="s">
        <v>28</v>
      </c>
    </row>
    <row r="11" spans="1:21" ht="14.25" x14ac:dyDescent="0.15">
      <c r="E11" s="9" t="s">
        <v>41</v>
      </c>
      <c r="F11" s="31" t="s">
        <v>347</v>
      </c>
    </row>
    <row r="12" spans="1:21" ht="14.25" x14ac:dyDescent="0.15">
      <c r="E12" s="9" t="s">
        <v>42</v>
      </c>
      <c r="F12" s="31" t="s">
        <v>350</v>
      </c>
    </row>
    <row r="13" spans="1:21" ht="14.25" x14ac:dyDescent="0.15">
      <c r="E13" s="9" t="s">
        <v>43</v>
      </c>
      <c r="F13" s="31" t="s">
        <v>348</v>
      </c>
    </row>
    <row r="14" spans="1:21" ht="14.25" x14ac:dyDescent="0.15">
      <c r="E14" s="9" t="s">
        <v>44</v>
      </c>
      <c r="F14" s="31" t="s">
        <v>349</v>
      </c>
    </row>
    <row r="15" spans="1:21" ht="14.25" x14ac:dyDescent="0.15">
      <c r="E15" s="9" t="s">
        <v>44</v>
      </c>
      <c r="F15" s="31" t="s">
        <v>351</v>
      </c>
    </row>
    <row r="16" spans="1:21" ht="14.25" x14ac:dyDescent="0.15">
      <c r="E16" s="9"/>
    </row>
    <row r="17" spans="1:5" ht="14.25" x14ac:dyDescent="0.15">
      <c r="E17" s="9"/>
    </row>
    <row r="19" spans="1:5" ht="18" x14ac:dyDescent="0.2">
      <c r="A19" s="10" t="s">
        <v>45</v>
      </c>
      <c r="B19" s="10"/>
    </row>
    <row r="20" spans="1:5" ht="14.25" x14ac:dyDescent="0.15">
      <c r="A20" s="11" t="s">
        <v>46</v>
      </c>
      <c r="B20" s="11"/>
    </row>
    <row r="21" spans="1:5" ht="13.5" x14ac:dyDescent="0.15">
      <c r="A21" s="13"/>
      <c r="B21" s="14" t="s">
        <v>47</v>
      </c>
    </row>
    <row r="22" spans="1:5" ht="13.5" x14ac:dyDescent="0.15">
      <c r="A22" s="15" t="s">
        <v>48</v>
      </c>
      <c r="B22" s="15" t="s">
        <v>49</v>
      </c>
      <c r="C22" s="15" t="s">
        <v>50</v>
      </c>
      <c r="D22" s="15" t="s">
        <v>51</v>
      </c>
      <c r="E22" s="15" t="s">
        <v>52</v>
      </c>
    </row>
    <row r="23" spans="1:5" x14ac:dyDescent="0.15">
      <c r="A23" s="12" t="s">
        <v>15</v>
      </c>
      <c r="B23" s="4" t="s">
        <v>47</v>
      </c>
      <c r="C23" s="4" t="s">
        <v>53</v>
      </c>
      <c r="D23" s="4" t="s">
        <v>54</v>
      </c>
      <c r="E23" s="16" t="s">
        <v>55</v>
      </c>
    </row>
    <row r="24" spans="1:5" x14ac:dyDescent="0.15">
      <c r="A24" s="12" t="s">
        <v>30</v>
      </c>
      <c r="B24" s="4" t="s">
        <v>47</v>
      </c>
      <c r="C24" s="4" t="s">
        <v>56</v>
      </c>
      <c r="D24" s="4" t="s">
        <v>57</v>
      </c>
      <c r="E24" s="16" t="s">
        <v>58</v>
      </c>
    </row>
    <row r="29" spans="1:5" ht="18" x14ac:dyDescent="0.2">
      <c r="A29" s="10" t="s">
        <v>59</v>
      </c>
      <c r="B29" s="10"/>
    </row>
    <row r="30" spans="1:5" ht="13.5" x14ac:dyDescent="0.15">
      <c r="A30" s="15" t="s">
        <v>60</v>
      </c>
      <c r="B30" s="15" t="s">
        <v>61</v>
      </c>
      <c r="C30" s="15" t="s">
        <v>62</v>
      </c>
    </row>
    <row r="31" spans="1:5" x14ac:dyDescent="0.15">
      <c r="A31" s="4" t="s">
        <v>19</v>
      </c>
      <c r="B31" s="4" t="s">
        <v>63</v>
      </c>
      <c r="C31" s="4" t="s">
        <v>64</v>
      </c>
    </row>
  </sheetData>
  <mergeCells count="15"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A5:T5"/>
    <mergeCell ref="A8:T8"/>
    <mergeCell ref="D3:D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workbookViewId="0">
      <selection sqref="A1:M2"/>
    </sheetView>
  </sheetViews>
  <sheetFormatPr defaultColWidth="9.16796875" defaultRowHeight="12.75" x14ac:dyDescent="0.15"/>
  <cols>
    <col min="1" max="1" width="26.0234375" style="4" bestFit="1" customWidth="1"/>
    <col min="2" max="2" width="26.29296875" style="4" bestFit="1" customWidth="1"/>
    <col min="3" max="3" width="10.515625" style="4" bestFit="1" customWidth="1"/>
    <col min="4" max="4" width="9.3046875" style="4" bestFit="1" customWidth="1"/>
    <col min="5" max="5" width="22.65234375" style="4" bestFit="1" customWidth="1"/>
    <col min="6" max="6" width="19.1484375" style="4" customWidth="1"/>
    <col min="7" max="9" width="4.58203125" style="3" bestFit="1" customWidth="1"/>
    <col min="10" max="10" width="4.8515625" style="3" bestFit="1" customWidth="1"/>
    <col min="11" max="11" width="7.8203125" style="4" bestFit="1" customWidth="1"/>
    <col min="12" max="12" width="7.55078125" style="3" bestFit="1" customWidth="1"/>
    <col min="13" max="13" width="8.8984375" style="4" bestFit="1" customWidth="1"/>
    <col min="14" max="16384" width="9.16796875" style="3"/>
  </cols>
  <sheetData>
    <row r="1" spans="1:13" s="2" customFormat="1" ht="29.1" customHeight="1" x14ac:dyDescent="0.15">
      <c r="A1" s="37" t="s">
        <v>332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 x14ac:dyDescent="0.15">
      <c r="A3" s="43" t="s">
        <v>0</v>
      </c>
      <c r="B3" s="45" t="s">
        <v>7</v>
      </c>
      <c r="C3" s="45" t="s">
        <v>8</v>
      </c>
      <c r="D3" s="32" t="s">
        <v>10</v>
      </c>
      <c r="E3" s="32" t="s">
        <v>5</v>
      </c>
      <c r="F3" s="32" t="s">
        <v>9</v>
      </c>
      <c r="G3" s="32" t="s">
        <v>303</v>
      </c>
      <c r="H3" s="32"/>
      <c r="I3" s="32"/>
      <c r="J3" s="32"/>
      <c r="K3" s="32" t="s">
        <v>73</v>
      </c>
      <c r="L3" s="32" t="s">
        <v>4</v>
      </c>
      <c r="M3" s="34" t="s">
        <v>3</v>
      </c>
    </row>
    <row r="4" spans="1:13" s="1" customFormat="1" ht="21" customHeight="1" thickBot="1" x14ac:dyDescent="0.2">
      <c r="A4" s="44"/>
      <c r="B4" s="33"/>
      <c r="C4" s="33"/>
      <c r="D4" s="33"/>
      <c r="E4" s="33"/>
      <c r="F4" s="33"/>
      <c r="G4" s="5">
        <v>1</v>
      </c>
      <c r="H4" s="5">
        <v>2</v>
      </c>
      <c r="I4" s="5">
        <v>3</v>
      </c>
      <c r="J4" s="5" t="s">
        <v>6</v>
      </c>
      <c r="K4" s="33"/>
      <c r="L4" s="33"/>
      <c r="M4" s="35"/>
    </row>
    <row r="5" spans="1:13" ht="14.25" x14ac:dyDescent="0.15">
      <c r="A5" s="36" t="s">
        <v>132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3" x14ac:dyDescent="0.15">
      <c r="A6" s="6" t="s">
        <v>134</v>
      </c>
      <c r="B6" s="6" t="s">
        <v>135</v>
      </c>
      <c r="C6" s="6" t="s">
        <v>136</v>
      </c>
      <c r="D6" s="6" t="str">
        <f>"0,5365"</f>
        <v>0,5365</v>
      </c>
      <c r="E6" s="6" t="s">
        <v>69</v>
      </c>
      <c r="F6" s="6" t="s">
        <v>137</v>
      </c>
      <c r="G6" s="7" t="s">
        <v>258</v>
      </c>
      <c r="H6" s="7" t="s">
        <v>292</v>
      </c>
      <c r="I6" s="8" t="s">
        <v>304</v>
      </c>
      <c r="J6" s="8"/>
      <c r="K6" s="6" t="str">
        <f>"82,5"</f>
        <v>82,5</v>
      </c>
      <c r="L6" s="7" t="str">
        <f>"44,2612"</f>
        <v>44,2612</v>
      </c>
      <c r="M6" s="6" t="s">
        <v>28</v>
      </c>
    </row>
    <row r="8" spans="1:13" ht="14.25" x14ac:dyDescent="0.15">
      <c r="E8" s="9" t="s">
        <v>41</v>
      </c>
      <c r="F8" s="31" t="s">
        <v>347</v>
      </c>
    </row>
    <row r="9" spans="1:13" ht="14.25" x14ac:dyDescent="0.15">
      <c r="E9" s="9" t="s">
        <v>42</v>
      </c>
      <c r="F9" s="31" t="s">
        <v>350</v>
      </c>
    </row>
    <row r="10" spans="1:13" ht="14.25" x14ac:dyDescent="0.15">
      <c r="E10" s="9" t="s">
        <v>43</v>
      </c>
      <c r="F10" s="31" t="s">
        <v>348</v>
      </c>
    </row>
    <row r="11" spans="1:13" ht="14.25" x14ac:dyDescent="0.15">
      <c r="E11" s="9" t="s">
        <v>44</v>
      </c>
      <c r="F11" s="31" t="s">
        <v>349</v>
      </c>
    </row>
    <row r="12" spans="1:13" ht="14.25" x14ac:dyDescent="0.15">
      <c r="E12" s="9" t="s">
        <v>44</v>
      </c>
      <c r="F12" s="31" t="s">
        <v>351</v>
      </c>
    </row>
    <row r="13" spans="1:13" ht="14.25" x14ac:dyDescent="0.15">
      <c r="E13" s="9"/>
    </row>
    <row r="14" spans="1:13" ht="14.25" x14ac:dyDescent="0.15">
      <c r="E14" s="9"/>
    </row>
    <row r="16" spans="1:13" ht="18" x14ac:dyDescent="0.2">
      <c r="A16" s="10" t="s">
        <v>45</v>
      </c>
      <c r="B16" s="10"/>
    </row>
    <row r="17" spans="1:5" ht="14.25" x14ac:dyDescent="0.15">
      <c r="A17" s="11" t="s">
        <v>46</v>
      </c>
      <c r="B17" s="11"/>
    </row>
    <row r="18" spans="1:5" ht="13.5" x14ac:dyDescent="0.15">
      <c r="A18" s="13"/>
      <c r="B18" s="14" t="s">
        <v>47</v>
      </c>
    </row>
    <row r="19" spans="1:5" ht="13.5" x14ac:dyDescent="0.15">
      <c r="A19" s="15" t="s">
        <v>48</v>
      </c>
      <c r="B19" s="15" t="s">
        <v>49</v>
      </c>
      <c r="C19" s="15" t="s">
        <v>50</v>
      </c>
      <c r="D19" s="15" t="s">
        <v>51</v>
      </c>
      <c r="E19" s="15" t="s">
        <v>52</v>
      </c>
    </row>
    <row r="20" spans="1:5" x14ac:dyDescent="0.15">
      <c r="A20" s="12" t="s">
        <v>133</v>
      </c>
      <c r="B20" s="4" t="s">
        <v>47</v>
      </c>
      <c r="C20" s="4" t="s">
        <v>161</v>
      </c>
      <c r="D20" s="4" t="s">
        <v>292</v>
      </c>
      <c r="E20" s="16" t="s">
        <v>305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"/>
  <sheetViews>
    <sheetView workbookViewId="0">
      <selection sqref="A1:K2"/>
    </sheetView>
  </sheetViews>
  <sheetFormatPr defaultColWidth="9.16796875" defaultRowHeight="12.75" x14ac:dyDescent="0.15"/>
  <cols>
    <col min="1" max="1" width="26.0234375" style="4" bestFit="1" customWidth="1"/>
    <col min="2" max="2" width="26.29296875" style="4" bestFit="1" customWidth="1"/>
    <col min="3" max="3" width="9.70703125" style="4" bestFit="1" customWidth="1"/>
    <col min="4" max="4" width="10.515625" style="4" bestFit="1" customWidth="1"/>
    <col min="5" max="5" width="22.65234375" style="4" bestFit="1" customWidth="1"/>
    <col min="6" max="6" width="19.01171875" style="4" customWidth="1"/>
    <col min="7" max="7" width="9.16796875" style="3" customWidth="1"/>
    <col min="8" max="8" width="12.13671875" style="28" customWidth="1"/>
    <col min="9" max="9" width="7.8203125" style="4" bestFit="1" customWidth="1"/>
    <col min="10" max="10" width="6.60546875" style="3" bestFit="1" customWidth="1"/>
    <col min="11" max="11" width="17.6640625" style="4" bestFit="1" customWidth="1"/>
    <col min="12" max="16384" width="9.16796875" style="3"/>
  </cols>
  <sheetData>
    <row r="1" spans="1:11" s="2" customFormat="1" ht="29.1" customHeight="1" x14ac:dyDescent="0.15">
      <c r="A1" s="37" t="s">
        <v>333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s="1" customFormat="1" ht="12.75" customHeight="1" x14ac:dyDescent="0.15">
      <c r="A3" s="43" t="s">
        <v>0</v>
      </c>
      <c r="B3" s="45" t="s">
        <v>7</v>
      </c>
      <c r="C3" s="45" t="s">
        <v>8</v>
      </c>
      <c r="D3" s="32" t="s">
        <v>296</v>
      </c>
      <c r="E3" s="32" t="s">
        <v>5</v>
      </c>
      <c r="F3" s="32" t="s">
        <v>9</v>
      </c>
      <c r="G3" s="32" t="s">
        <v>297</v>
      </c>
      <c r="H3" s="32"/>
      <c r="I3" s="32" t="s">
        <v>278</v>
      </c>
      <c r="J3" s="32" t="s">
        <v>4</v>
      </c>
      <c r="K3" s="34" t="s">
        <v>3</v>
      </c>
    </row>
    <row r="4" spans="1:11" s="1" customFormat="1" ht="21" customHeight="1" thickBot="1" x14ac:dyDescent="0.2">
      <c r="A4" s="44"/>
      <c r="B4" s="33"/>
      <c r="C4" s="33"/>
      <c r="D4" s="33"/>
      <c r="E4" s="33"/>
      <c r="F4" s="33"/>
      <c r="G4" s="5" t="s">
        <v>276</v>
      </c>
      <c r="H4" s="26" t="s">
        <v>277</v>
      </c>
      <c r="I4" s="33"/>
      <c r="J4" s="33"/>
      <c r="K4" s="35"/>
    </row>
    <row r="5" spans="1:11" ht="14.25" x14ac:dyDescent="0.15">
      <c r="A5" s="36" t="s">
        <v>298</v>
      </c>
      <c r="B5" s="36"/>
      <c r="C5" s="36"/>
      <c r="D5" s="36"/>
      <c r="E5" s="36"/>
      <c r="F5" s="36"/>
      <c r="G5" s="36"/>
      <c r="H5" s="36"/>
      <c r="I5" s="36"/>
      <c r="J5" s="36"/>
    </row>
    <row r="6" spans="1:11" x14ac:dyDescent="0.15">
      <c r="A6" s="6" t="s">
        <v>299</v>
      </c>
      <c r="B6" s="6" t="s">
        <v>300</v>
      </c>
      <c r="C6" s="6" t="s">
        <v>301</v>
      </c>
      <c r="D6" s="6" t="str">
        <f>"1,0000"</f>
        <v>1,0000</v>
      </c>
      <c r="E6" s="6" t="s">
        <v>78</v>
      </c>
      <c r="F6" s="6" t="s">
        <v>79</v>
      </c>
      <c r="G6" s="7" t="s">
        <v>302</v>
      </c>
      <c r="H6" s="27" t="s">
        <v>245</v>
      </c>
      <c r="I6" s="29" t="s">
        <v>314</v>
      </c>
      <c r="J6" s="30" t="s">
        <v>315</v>
      </c>
      <c r="K6" s="6" t="s">
        <v>239</v>
      </c>
    </row>
    <row r="8" spans="1:11" ht="14.25" x14ac:dyDescent="0.15">
      <c r="E8" s="9" t="s">
        <v>41</v>
      </c>
      <c r="F8" s="31" t="s">
        <v>347</v>
      </c>
    </row>
    <row r="9" spans="1:11" ht="14.25" x14ac:dyDescent="0.15">
      <c r="E9" s="9" t="s">
        <v>42</v>
      </c>
      <c r="F9" s="31" t="s">
        <v>350</v>
      </c>
    </row>
    <row r="10" spans="1:11" ht="14.25" x14ac:dyDescent="0.15">
      <c r="E10" s="9" t="s">
        <v>43</v>
      </c>
      <c r="F10" s="31" t="s">
        <v>348</v>
      </c>
    </row>
    <row r="11" spans="1:11" ht="14.25" x14ac:dyDescent="0.15">
      <c r="E11" s="9" t="s">
        <v>44</v>
      </c>
      <c r="F11" s="31" t="s">
        <v>349</v>
      </c>
    </row>
    <row r="12" spans="1:11" ht="14.25" x14ac:dyDescent="0.15">
      <c r="E12" s="9" t="s">
        <v>44</v>
      </c>
      <c r="F12" s="31" t="s">
        <v>351</v>
      </c>
    </row>
    <row r="13" spans="1:11" ht="14.25" x14ac:dyDescent="0.15">
      <c r="E13" s="9"/>
    </row>
    <row r="14" spans="1:11" ht="14.25" x14ac:dyDescent="0.15">
      <c r="E14" s="9"/>
    </row>
    <row r="16" spans="1:11" ht="18" x14ac:dyDescent="0.2">
      <c r="A16" s="10" t="s">
        <v>45</v>
      </c>
      <c r="B16" s="10"/>
    </row>
  </sheetData>
  <mergeCells count="12"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"/>
  <sheetViews>
    <sheetView workbookViewId="0">
      <selection activeCell="H15" sqref="H15"/>
    </sheetView>
  </sheetViews>
  <sheetFormatPr defaultColWidth="9.16796875" defaultRowHeight="12.75" x14ac:dyDescent="0.15"/>
  <cols>
    <col min="1" max="1" width="26.0234375" style="4" bestFit="1" customWidth="1"/>
    <col min="2" max="2" width="26.29296875" style="4" bestFit="1" customWidth="1"/>
    <col min="3" max="3" width="10.515625" style="4" bestFit="1" customWidth="1"/>
    <col min="4" max="4" width="10.65234375" style="4" bestFit="1" customWidth="1"/>
    <col min="5" max="5" width="22.65234375" style="4" bestFit="1" customWidth="1"/>
    <col min="6" max="6" width="19.8203125" style="4" customWidth="1"/>
    <col min="7" max="7" width="4.58203125" style="3" bestFit="1" customWidth="1"/>
    <col min="8" max="8" width="4.58203125" style="28" bestFit="1" customWidth="1"/>
    <col min="9" max="9" width="7.8203125" style="4" bestFit="1" customWidth="1"/>
    <col min="10" max="10" width="9.57421875" style="3" bestFit="1" customWidth="1"/>
    <col min="11" max="11" width="8.8984375" style="4" bestFit="1" customWidth="1"/>
    <col min="12" max="16384" width="9.16796875" style="3"/>
  </cols>
  <sheetData>
    <row r="1" spans="1:11" s="2" customFormat="1" ht="29.1" customHeight="1" x14ac:dyDescent="0.15">
      <c r="A1" s="37" t="s">
        <v>334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s="1" customFormat="1" ht="12.75" customHeight="1" x14ac:dyDescent="0.15">
      <c r="A3" s="43" t="s">
        <v>0</v>
      </c>
      <c r="B3" s="45" t="s">
        <v>7</v>
      </c>
      <c r="C3" s="45" t="s">
        <v>8</v>
      </c>
      <c r="D3" s="32" t="s">
        <v>249</v>
      </c>
      <c r="E3" s="32" t="s">
        <v>5</v>
      </c>
      <c r="F3" s="32" t="s">
        <v>9</v>
      </c>
      <c r="G3" s="32" t="s">
        <v>250</v>
      </c>
      <c r="H3" s="32"/>
      <c r="I3" s="32" t="s">
        <v>278</v>
      </c>
      <c r="J3" s="32" t="s">
        <v>4</v>
      </c>
      <c r="K3" s="34" t="s">
        <v>3</v>
      </c>
    </row>
    <row r="4" spans="1:11" s="1" customFormat="1" ht="21" customHeight="1" thickBot="1" x14ac:dyDescent="0.2">
      <c r="A4" s="44"/>
      <c r="B4" s="33"/>
      <c r="C4" s="33"/>
      <c r="D4" s="33"/>
      <c r="E4" s="33"/>
      <c r="F4" s="33"/>
      <c r="G4" s="5" t="s">
        <v>276</v>
      </c>
      <c r="H4" s="26" t="s">
        <v>277</v>
      </c>
      <c r="I4" s="33"/>
      <c r="J4" s="33"/>
      <c r="K4" s="35"/>
    </row>
    <row r="5" spans="1:11" ht="14.25" x14ac:dyDescent="0.15">
      <c r="A5" s="36" t="s">
        <v>103</v>
      </c>
      <c r="B5" s="36"/>
      <c r="C5" s="36"/>
      <c r="D5" s="36"/>
      <c r="E5" s="36"/>
      <c r="F5" s="36"/>
      <c r="G5" s="36"/>
      <c r="H5" s="36"/>
      <c r="I5" s="36"/>
      <c r="J5" s="36"/>
    </row>
    <row r="6" spans="1:11" x14ac:dyDescent="0.15">
      <c r="A6" s="6" t="s">
        <v>289</v>
      </c>
      <c r="B6" s="6" t="s">
        <v>290</v>
      </c>
      <c r="C6" s="6" t="s">
        <v>291</v>
      </c>
      <c r="D6" s="6" t="str">
        <f>"0,7610"</f>
        <v>0,7610</v>
      </c>
      <c r="E6" s="6" t="s">
        <v>78</v>
      </c>
      <c r="F6" s="6" t="s">
        <v>79</v>
      </c>
      <c r="G6" s="7" t="s">
        <v>292</v>
      </c>
      <c r="H6" s="27" t="s">
        <v>293</v>
      </c>
      <c r="I6" s="6" t="str">
        <f>"3877,5"</f>
        <v>3877,5</v>
      </c>
      <c r="J6" s="7" t="str">
        <f>"2950,7774"</f>
        <v>2950,7774</v>
      </c>
      <c r="K6" s="6" t="s">
        <v>28</v>
      </c>
    </row>
    <row r="8" spans="1:11" ht="14.25" x14ac:dyDescent="0.15">
      <c r="E8" s="9" t="s">
        <v>41</v>
      </c>
      <c r="F8" s="31" t="s">
        <v>347</v>
      </c>
    </row>
    <row r="9" spans="1:11" ht="14.25" x14ac:dyDescent="0.15">
      <c r="E9" s="9" t="s">
        <v>42</v>
      </c>
      <c r="F9" s="31" t="s">
        <v>350</v>
      </c>
    </row>
    <row r="10" spans="1:11" ht="14.25" x14ac:dyDescent="0.15">
      <c r="E10" s="9" t="s">
        <v>43</v>
      </c>
      <c r="F10" s="31" t="s">
        <v>348</v>
      </c>
    </row>
    <row r="11" spans="1:11" ht="14.25" x14ac:dyDescent="0.15">
      <c r="E11" s="9" t="s">
        <v>44</v>
      </c>
      <c r="F11" s="31" t="s">
        <v>349</v>
      </c>
    </row>
    <row r="12" spans="1:11" ht="14.25" x14ac:dyDescent="0.15">
      <c r="E12" s="9" t="s">
        <v>44</v>
      </c>
      <c r="F12" s="31" t="s">
        <v>351</v>
      </c>
    </row>
    <row r="13" spans="1:11" ht="14.25" x14ac:dyDescent="0.15">
      <c r="E13" s="9"/>
    </row>
    <row r="14" spans="1:11" ht="14.25" x14ac:dyDescent="0.15">
      <c r="E14" s="9"/>
    </row>
    <row r="16" spans="1:11" ht="18" x14ac:dyDescent="0.2">
      <c r="A16" s="10" t="s">
        <v>45</v>
      </c>
      <c r="B16" s="10"/>
    </row>
    <row r="17" spans="1:5" ht="14.25" x14ac:dyDescent="0.15">
      <c r="A17" s="11" t="s">
        <v>46</v>
      </c>
      <c r="B17" s="11"/>
    </row>
    <row r="18" spans="1:5" ht="13.5" x14ac:dyDescent="0.15">
      <c r="A18" s="13"/>
      <c r="B18" s="14" t="s">
        <v>47</v>
      </c>
    </row>
    <row r="19" spans="1:5" ht="13.5" x14ac:dyDescent="0.15">
      <c r="A19" s="15" t="s">
        <v>48</v>
      </c>
      <c r="B19" s="15" t="s">
        <v>49</v>
      </c>
      <c r="C19" s="15" t="s">
        <v>50</v>
      </c>
      <c r="D19" s="15" t="s">
        <v>51</v>
      </c>
      <c r="E19" s="15" t="s">
        <v>267</v>
      </c>
    </row>
    <row r="20" spans="1:5" x14ac:dyDescent="0.15">
      <c r="A20" s="12" t="s">
        <v>288</v>
      </c>
      <c r="B20" s="4" t="s">
        <v>47</v>
      </c>
      <c r="C20" s="4" t="s">
        <v>154</v>
      </c>
      <c r="D20" s="4" t="s">
        <v>294</v>
      </c>
      <c r="E20" s="16" t="s">
        <v>295</v>
      </c>
    </row>
  </sheetData>
  <mergeCells count="12"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0"/>
  <sheetViews>
    <sheetView workbookViewId="0">
      <selection sqref="A1:K2"/>
    </sheetView>
  </sheetViews>
  <sheetFormatPr defaultColWidth="9.16796875" defaultRowHeight="12.75" x14ac:dyDescent="0.15"/>
  <cols>
    <col min="1" max="1" width="26.0234375" style="4" bestFit="1" customWidth="1"/>
    <col min="2" max="2" width="28.5859375" style="4" bestFit="1" customWidth="1"/>
    <col min="3" max="3" width="10.515625" style="4" bestFit="1" customWidth="1"/>
    <col min="4" max="4" width="10.65234375" style="4" bestFit="1" customWidth="1"/>
    <col min="5" max="5" width="22.65234375" style="4" bestFit="1" customWidth="1"/>
    <col min="6" max="6" width="19.28125" style="4" customWidth="1"/>
    <col min="7" max="7" width="4.58203125" style="3" bestFit="1" customWidth="1"/>
    <col min="8" max="8" width="4.58203125" style="28" bestFit="1" customWidth="1"/>
    <col min="9" max="9" width="7.8203125" style="4" bestFit="1" customWidth="1"/>
    <col min="10" max="10" width="9.57421875" style="3" bestFit="1" customWidth="1"/>
    <col min="11" max="11" width="8.8984375" style="4" bestFit="1" customWidth="1"/>
    <col min="12" max="16384" width="9.16796875" style="3"/>
  </cols>
  <sheetData>
    <row r="1" spans="1:11" s="2" customFormat="1" ht="29.1" customHeight="1" x14ac:dyDescent="0.15">
      <c r="A1" s="37" t="s">
        <v>335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s="1" customFormat="1" ht="12.75" customHeight="1" x14ac:dyDescent="0.15">
      <c r="A3" s="43" t="s">
        <v>0</v>
      </c>
      <c r="B3" s="45" t="s">
        <v>7</v>
      </c>
      <c r="C3" s="45" t="s">
        <v>8</v>
      </c>
      <c r="D3" s="32" t="s">
        <v>249</v>
      </c>
      <c r="E3" s="32" t="s">
        <v>5</v>
      </c>
      <c r="F3" s="32" t="s">
        <v>9</v>
      </c>
      <c r="G3" s="32" t="s">
        <v>250</v>
      </c>
      <c r="H3" s="32"/>
      <c r="I3" s="32" t="s">
        <v>278</v>
      </c>
      <c r="J3" s="32" t="s">
        <v>4</v>
      </c>
      <c r="K3" s="34" t="s">
        <v>3</v>
      </c>
    </row>
    <row r="4" spans="1:11" s="1" customFormat="1" ht="21" customHeight="1" thickBot="1" x14ac:dyDescent="0.2">
      <c r="A4" s="44"/>
      <c r="B4" s="33"/>
      <c r="C4" s="33"/>
      <c r="D4" s="33"/>
      <c r="E4" s="33"/>
      <c r="F4" s="33"/>
      <c r="G4" s="5" t="s">
        <v>276</v>
      </c>
      <c r="H4" s="26" t="s">
        <v>277</v>
      </c>
      <c r="I4" s="33"/>
      <c r="J4" s="33"/>
      <c r="K4" s="35"/>
    </row>
    <row r="5" spans="1:11" ht="14.25" x14ac:dyDescent="0.15">
      <c r="A5" s="36" t="s">
        <v>279</v>
      </c>
      <c r="B5" s="36"/>
      <c r="C5" s="36"/>
      <c r="D5" s="36"/>
      <c r="E5" s="36"/>
      <c r="F5" s="36"/>
      <c r="G5" s="36"/>
      <c r="H5" s="36"/>
      <c r="I5" s="36"/>
      <c r="J5" s="36"/>
    </row>
    <row r="6" spans="1:11" x14ac:dyDescent="0.15">
      <c r="A6" s="6" t="s">
        <v>281</v>
      </c>
      <c r="B6" s="6" t="s">
        <v>282</v>
      </c>
      <c r="C6" s="6" t="s">
        <v>283</v>
      </c>
      <c r="D6" s="6" t="str">
        <f>"0,9454"</f>
        <v>0,9454</v>
      </c>
      <c r="E6" s="6" t="s">
        <v>69</v>
      </c>
      <c r="F6" s="6" t="s">
        <v>137</v>
      </c>
      <c r="G6" s="7" t="s">
        <v>284</v>
      </c>
      <c r="H6" s="27" t="s">
        <v>244</v>
      </c>
      <c r="I6" s="6" t="str">
        <f>"1787,5"</f>
        <v>1787,5</v>
      </c>
      <c r="J6" s="7" t="str">
        <f>"1689,9025"</f>
        <v>1689,9025</v>
      </c>
      <c r="K6" s="6" t="s">
        <v>28</v>
      </c>
    </row>
    <row r="8" spans="1:11" ht="14.25" x14ac:dyDescent="0.15">
      <c r="E8" s="9" t="s">
        <v>41</v>
      </c>
      <c r="F8" s="31" t="s">
        <v>347</v>
      </c>
    </row>
    <row r="9" spans="1:11" ht="14.25" x14ac:dyDescent="0.15">
      <c r="E9" s="9" t="s">
        <v>42</v>
      </c>
      <c r="F9" s="31" t="s">
        <v>350</v>
      </c>
    </row>
    <row r="10" spans="1:11" ht="14.25" x14ac:dyDescent="0.15">
      <c r="E10" s="9" t="s">
        <v>43</v>
      </c>
      <c r="F10" s="31" t="s">
        <v>348</v>
      </c>
    </row>
    <row r="11" spans="1:11" ht="14.25" x14ac:dyDescent="0.15">
      <c r="E11" s="9" t="s">
        <v>44</v>
      </c>
      <c r="F11" s="31" t="s">
        <v>349</v>
      </c>
    </row>
    <row r="12" spans="1:11" ht="14.25" x14ac:dyDescent="0.15">
      <c r="E12" s="9" t="s">
        <v>44</v>
      </c>
      <c r="F12" s="31" t="s">
        <v>351</v>
      </c>
    </row>
    <row r="13" spans="1:11" ht="14.25" x14ac:dyDescent="0.15">
      <c r="E13" s="9"/>
    </row>
    <row r="14" spans="1:11" ht="14.25" x14ac:dyDescent="0.15">
      <c r="E14" s="9"/>
    </row>
    <row r="16" spans="1:11" ht="18" x14ac:dyDescent="0.2">
      <c r="A16" s="10" t="s">
        <v>45</v>
      </c>
      <c r="B16" s="10"/>
    </row>
    <row r="17" spans="1:5" ht="14.25" x14ac:dyDescent="0.15">
      <c r="A17" s="11" t="s">
        <v>240</v>
      </c>
      <c r="B17" s="11"/>
    </row>
    <row r="18" spans="1:5" ht="13.5" x14ac:dyDescent="0.15">
      <c r="A18" s="13"/>
      <c r="B18" s="14" t="s">
        <v>83</v>
      </c>
    </row>
    <row r="19" spans="1:5" ht="13.5" x14ac:dyDescent="0.15">
      <c r="A19" s="15" t="s">
        <v>48</v>
      </c>
      <c r="B19" s="15" t="s">
        <v>49</v>
      </c>
      <c r="C19" s="15" t="s">
        <v>50</v>
      </c>
      <c r="D19" s="15" t="s">
        <v>51</v>
      </c>
      <c r="E19" s="15" t="s">
        <v>267</v>
      </c>
    </row>
    <row r="20" spans="1:5" x14ac:dyDescent="0.15">
      <c r="A20" s="12" t="s">
        <v>280</v>
      </c>
      <c r="B20" s="4" t="s">
        <v>231</v>
      </c>
      <c r="C20" s="4" t="s">
        <v>285</v>
      </c>
      <c r="D20" s="4" t="s">
        <v>286</v>
      </c>
      <c r="E20" s="16" t="s">
        <v>287</v>
      </c>
    </row>
  </sheetData>
  <mergeCells count="12"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workbookViewId="0">
      <selection activeCell="E19" sqref="E19"/>
    </sheetView>
  </sheetViews>
  <sheetFormatPr defaultColWidth="9.16796875" defaultRowHeight="12.75" x14ac:dyDescent="0.15"/>
  <cols>
    <col min="1" max="1" width="31.82421875" style="4" bestFit="1" customWidth="1"/>
    <col min="2" max="2" width="26.29296875" style="4" bestFit="1" customWidth="1"/>
    <col min="3" max="3" width="16.44921875" style="4" bestFit="1" customWidth="1"/>
    <col min="4" max="4" width="10.65234375" style="4" bestFit="1" customWidth="1"/>
    <col min="5" max="5" width="22.65234375" style="4" bestFit="1" customWidth="1"/>
    <col min="6" max="6" width="28.85546875" style="4" bestFit="1" customWidth="1"/>
    <col min="7" max="7" width="4.58203125" style="3" bestFit="1" customWidth="1"/>
    <col min="8" max="8" width="4.58203125" style="28" bestFit="1" customWidth="1"/>
    <col min="9" max="9" width="7.8203125" style="4" bestFit="1" customWidth="1"/>
    <col min="10" max="10" width="9.57421875" style="3" bestFit="1" customWidth="1"/>
    <col min="11" max="11" width="28.9921875" style="4" bestFit="1" customWidth="1"/>
    <col min="12" max="16384" width="9.16796875" style="3"/>
  </cols>
  <sheetData>
    <row r="1" spans="1:11" s="2" customFormat="1" ht="29.1" customHeight="1" x14ac:dyDescent="0.15">
      <c r="A1" s="37" t="s">
        <v>336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s="1" customFormat="1" ht="12.75" customHeight="1" x14ac:dyDescent="0.15">
      <c r="A3" s="43" t="s">
        <v>0</v>
      </c>
      <c r="B3" s="45" t="s">
        <v>7</v>
      </c>
      <c r="C3" s="45" t="s">
        <v>8</v>
      </c>
      <c r="D3" s="32" t="s">
        <v>249</v>
      </c>
      <c r="E3" s="32" t="s">
        <v>5</v>
      </c>
      <c r="F3" s="32" t="s">
        <v>9</v>
      </c>
      <c r="G3" s="32" t="s">
        <v>250</v>
      </c>
      <c r="H3" s="32"/>
      <c r="I3" s="32" t="s">
        <v>278</v>
      </c>
      <c r="J3" s="32" t="s">
        <v>4</v>
      </c>
      <c r="K3" s="34" t="s">
        <v>3</v>
      </c>
    </row>
    <row r="4" spans="1:11" s="1" customFormat="1" ht="21" customHeight="1" thickBot="1" x14ac:dyDescent="0.2">
      <c r="A4" s="44"/>
      <c r="B4" s="33"/>
      <c r="C4" s="33"/>
      <c r="D4" s="33"/>
      <c r="E4" s="33"/>
      <c r="F4" s="33"/>
      <c r="G4" s="5" t="s">
        <v>276</v>
      </c>
      <c r="H4" s="26" t="s">
        <v>277</v>
      </c>
      <c r="I4" s="33"/>
      <c r="J4" s="33"/>
      <c r="K4" s="35"/>
    </row>
    <row r="5" spans="1:11" ht="14.25" x14ac:dyDescent="0.15">
      <c r="A5" s="36" t="s">
        <v>86</v>
      </c>
      <c r="B5" s="36"/>
      <c r="C5" s="36"/>
      <c r="D5" s="36"/>
      <c r="E5" s="36"/>
      <c r="F5" s="36"/>
      <c r="G5" s="36"/>
      <c r="H5" s="36"/>
      <c r="I5" s="36"/>
      <c r="J5" s="36"/>
    </row>
    <row r="6" spans="1:11" x14ac:dyDescent="0.15">
      <c r="A6" s="6" t="s">
        <v>252</v>
      </c>
      <c r="B6" s="6" t="s">
        <v>253</v>
      </c>
      <c r="C6" s="6" t="s">
        <v>254</v>
      </c>
      <c r="D6" s="6" t="str">
        <f>"0,9135"</f>
        <v>0,9135</v>
      </c>
      <c r="E6" s="6" t="s">
        <v>69</v>
      </c>
      <c r="F6" s="6" t="s">
        <v>255</v>
      </c>
      <c r="G6" s="7" t="s">
        <v>256</v>
      </c>
      <c r="H6" s="27" t="s">
        <v>257</v>
      </c>
      <c r="I6" s="6" t="str">
        <f>"2187,5"</f>
        <v>2187,5</v>
      </c>
      <c r="J6" s="7" t="str">
        <f>"1998,2813"</f>
        <v>1998,2813</v>
      </c>
      <c r="K6" s="6" t="s">
        <v>28</v>
      </c>
    </row>
    <row r="8" spans="1:11" ht="14.25" x14ac:dyDescent="0.15">
      <c r="A8" s="46" t="s">
        <v>14</v>
      </c>
      <c r="B8" s="46"/>
      <c r="C8" s="46"/>
      <c r="D8" s="46"/>
      <c r="E8" s="46"/>
      <c r="F8" s="46"/>
      <c r="G8" s="46"/>
      <c r="H8" s="46"/>
      <c r="I8" s="46"/>
      <c r="J8" s="46"/>
    </row>
    <row r="9" spans="1:11" x14ac:dyDescent="0.15">
      <c r="A9" s="6" t="s">
        <v>66</v>
      </c>
      <c r="B9" s="6" t="s">
        <v>67</v>
      </c>
      <c r="C9" s="6" t="s">
        <v>68</v>
      </c>
      <c r="D9" s="6" t="str">
        <f>"0,8086"</f>
        <v>0,8086</v>
      </c>
      <c r="E9" s="6" t="s">
        <v>69</v>
      </c>
      <c r="F9" s="6" t="s">
        <v>70</v>
      </c>
      <c r="G9" s="7" t="s">
        <v>258</v>
      </c>
      <c r="H9" s="27" t="s">
        <v>259</v>
      </c>
      <c r="I9" s="6" t="str">
        <f>"1800,0"</f>
        <v>1800,0</v>
      </c>
      <c r="J9" s="7" t="str">
        <f>"1455,4800"</f>
        <v>1455,4800</v>
      </c>
      <c r="K9" s="6" t="s">
        <v>28</v>
      </c>
    </row>
    <row r="11" spans="1:11" ht="14.25" x14ac:dyDescent="0.15">
      <c r="A11" s="46" t="s">
        <v>103</v>
      </c>
      <c r="B11" s="46"/>
      <c r="C11" s="46"/>
      <c r="D11" s="46"/>
      <c r="E11" s="46"/>
      <c r="F11" s="46"/>
      <c r="G11" s="46"/>
      <c r="H11" s="46"/>
      <c r="I11" s="46"/>
      <c r="J11" s="46"/>
    </row>
    <row r="12" spans="1:11" x14ac:dyDescent="0.15">
      <c r="A12" s="6" t="s">
        <v>261</v>
      </c>
      <c r="B12" s="6" t="s">
        <v>262</v>
      </c>
      <c r="C12" s="6" t="s">
        <v>263</v>
      </c>
      <c r="D12" s="6" t="str">
        <f>"0,8031"</f>
        <v>0,8031</v>
      </c>
      <c r="E12" s="6" t="s">
        <v>117</v>
      </c>
      <c r="F12" s="6" t="s">
        <v>118</v>
      </c>
      <c r="G12" s="7" t="s">
        <v>264</v>
      </c>
      <c r="H12" s="27" t="s">
        <v>265</v>
      </c>
      <c r="I12" s="6" t="str">
        <f>"1520,0"</f>
        <v>1520,0</v>
      </c>
      <c r="J12" s="7" t="str">
        <f>"1220,7120"</f>
        <v>1220,7120</v>
      </c>
      <c r="K12" s="6" t="s">
        <v>266</v>
      </c>
    </row>
    <row r="14" spans="1:11" ht="14.25" x14ac:dyDescent="0.15">
      <c r="E14" s="9" t="s">
        <v>41</v>
      </c>
      <c r="F14" s="31" t="s">
        <v>347</v>
      </c>
    </row>
    <row r="15" spans="1:11" ht="14.25" x14ac:dyDescent="0.15">
      <c r="E15" s="9" t="s">
        <v>42</v>
      </c>
      <c r="F15" s="31" t="s">
        <v>350</v>
      </c>
    </row>
    <row r="16" spans="1:11" ht="14.25" x14ac:dyDescent="0.15">
      <c r="E16" s="9" t="s">
        <v>43</v>
      </c>
      <c r="F16" s="31" t="s">
        <v>348</v>
      </c>
    </row>
    <row r="17" spans="1:6" ht="14.25" x14ac:dyDescent="0.15">
      <c r="E17" s="9" t="s">
        <v>44</v>
      </c>
      <c r="F17" s="31" t="s">
        <v>349</v>
      </c>
    </row>
    <row r="18" spans="1:6" ht="14.25" x14ac:dyDescent="0.15">
      <c r="E18" s="9" t="s">
        <v>44</v>
      </c>
      <c r="F18" s="31" t="s">
        <v>351</v>
      </c>
    </row>
    <row r="19" spans="1:6" ht="14.25" x14ac:dyDescent="0.15">
      <c r="E19" s="9"/>
    </row>
    <row r="20" spans="1:6" ht="14.25" x14ac:dyDescent="0.15">
      <c r="E20" s="9"/>
    </row>
    <row r="22" spans="1:6" ht="18" x14ac:dyDescent="0.2">
      <c r="A22" s="10" t="s">
        <v>45</v>
      </c>
      <c r="B22" s="10"/>
    </row>
    <row r="23" spans="1:6" ht="14.25" x14ac:dyDescent="0.15">
      <c r="A23" s="11" t="s">
        <v>46</v>
      </c>
      <c r="B23" s="11"/>
    </row>
    <row r="24" spans="1:6" ht="13.5" x14ac:dyDescent="0.15">
      <c r="A24" s="13"/>
      <c r="B24" s="14" t="s">
        <v>47</v>
      </c>
    </row>
    <row r="25" spans="1:6" ht="13.5" x14ac:dyDescent="0.15">
      <c r="A25" s="15" t="s">
        <v>48</v>
      </c>
      <c r="B25" s="15" t="s">
        <v>49</v>
      </c>
      <c r="C25" s="15" t="s">
        <v>50</v>
      </c>
      <c r="D25" s="15" t="s">
        <v>51</v>
      </c>
      <c r="E25" s="15" t="s">
        <v>267</v>
      </c>
    </row>
    <row r="26" spans="1:6" x14ac:dyDescent="0.15">
      <c r="A26" s="12" t="s">
        <v>251</v>
      </c>
      <c r="B26" s="4" t="s">
        <v>47</v>
      </c>
      <c r="C26" s="4" t="s">
        <v>150</v>
      </c>
      <c r="D26" s="4" t="s">
        <v>268</v>
      </c>
      <c r="E26" s="16" t="s">
        <v>269</v>
      </c>
    </row>
    <row r="27" spans="1:6" x14ac:dyDescent="0.15">
      <c r="A27" s="12" t="s">
        <v>65</v>
      </c>
      <c r="B27" s="4" t="s">
        <v>47</v>
      </c>
      <c r="C27" s="4" t="s">
        <v>53</v>
      </c>
      <c r="D27" s="4" t="s">
        <v>270</v>
      </c>
      <c r="E27" s="16" t="s">
        <v>271</v>
      </c>
    </row>
    <row r="28" spans="1:6" x14ac:dyDescent="0.15">
      <c r="A28" s="12" t="s">
        <v>260</v>
      </c>
      <c r="B28" s="4" t="s">
        <v>47</v>
      </c>
      <c r="C28" s="4" t="s">
        <v>154</v>
      </c>
      <c r="D28" s="4" t="s">
        <v>272</v>
      </c>
      <c r="E28" s="16" t="s">
        <v>273</v>
      </c>
    </row>
    <row r="33" spans="1:3" ht="18" x14ac:dyDescent="0.2">
      <c r="A33" s="10" t="s">
        <v>59</v>
      </c>
      <c r="B33" s="10"/>
    </row>
    <row r="34" spans="1:3" ht="13.5" x14ac:dyDescent="0.15">
      <c r="A34" s="15" t="s">
        <v>60</v>
      </c>
      <c r="B34" s="15" t="s">
        <v>61</v>
      </c>
      <c r="C34" s="15" t="s">
        <v>62</v>
      </c>
    </row>
    <row r="35" spans="1:3" x14ac:dyDescent="0.15">
      <c r="A35" s="4" t="s">
        <v>117</v>
      </c>
      <c r="B35" s="4" t="s">
        <v>274</v>
      </c>
      <c r="C35" s="4" t="s">
        <v>275</v>
      </c>
    </row>
  </sheetData>
  <mergeCells count="14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J5"/>
    <mergeCell ref="A8:J8"/>
    <mergeCell ref="A11:J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7"/>
  <sheetViews>
    <sheetView workbookViewId="0">
      <selection activeCell="A6" sqref="A6:I6"/>
    </sheetView>
  </sheetViews>
  <sheetFormatPr defaultColWidth="9.16796875" defaultRowHeight="12.75" x14ac:dyDescent="0.15"/>
  <cols>
    <col min="1" max="1" width="31.82421875" style="4" bestFit="1" customWidth="1"/>
    <col min="2" max="2" width="26.29296875" style="4" bestFit="1" customWidth="1"/>
    <col min="3" max="3" width="17.93359375" style="4" bestFit="1" customWidth="1"/>
    <col min="4" max="4" width="9.3046875" style="4" bestFit="1" customWidth="1"/>
    <col min="5" max="5" width="22.65234375" style="4" bestFit="1" customWidth="1"/>
    <col min="6" max="6" width="17.2578125" style="4" bestFit="1" customWidth="1"/>
    <col min="7" max="9" width="4.58203125" style="3" bestFit="1" customWidth="1"/>
    <col min="10" max="10" width="4.8515625" style="3" bestFit="1" customWidth="1"/>
    <col min="11" max="13" width="5.52734375" style="3" bestFit="1" customWidth="1"/>
    <col min="14" max="14" width="4.8515625" style="3" bestFit="1" customWidth="1"/>
    <col min="15" max="15" width="7.8203125" style="4" bestFit="1" customWidth="1"/>
    <col min="16" max="16" width="8.62890625" style="3" bestFit="1" customWidth="1"/>
    <col min="17" max="17" width="17.6640625" style="4" bestFit="1" customWidth="1"/>
    <col min="18" max="16384" width="9.16796875" style="3"/>
  </cols>
  <sheetData>
    <row r="1" spans="1:17" s="2" customFormat="1" ht="29.1" customHeight="1" x14ac:dyDescent="0.15">
      <c r="A1" s="37" t="s">
        <v>337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3" spans="1:17" s="1" customFormat="1" ht="12.75" customHeight="1" x14ac:dyDescent="0.15">
      <c r="A3" s="43" t="s">
        <v>0</v>
      </c>
      <c r="B3" s="45" t="s">
        <v>7</v>
      </c>
      <c r="C3" s="45" t="s">
        <v>8</v>
      </c>
      <c r="D3" s="32" t="s">
        <v>10</v>
      </c>
      <c r="E3" s="32" t="s">
        <v>5</v>
      </c>
      <c r="F3" s="32" t="s">
        <v>9</v>
      </c>
      <c r="G3" s="32" t="s">
        <v>12</v>
      </c>
      <c r="H3" s="32"/>
      <c r="I3" s="32"/>
      <c r="J3" s="32"/>
      <c r="K3" s="32" t="s">
        <v>13</v>
      </c>
      <c r="L3" s="32"/>
      <c r="M3" s="32"/>
      <c r="N3" s="32"/>
      <c r="O3" s="32" t="s">
        <v>2</v>
      </c>
      <c r="P3" s="32" t="s">
        <v>4</v>
      </c>
      <c r="Q3" s="34" t="s">
        <v>3</v>
      </c>
    </row>
    <row r="4" spans="1:17" s="1" customFormat="1" ht="21" customHeight="1" thickBot="1" x14ac:dyDescent="0.2">
      <c r="A4" s="44"/>
      <c r="B4" s="33"/>
      <c r="C4" s="33"/>
      <c r="D4" s="33"/>
      <c r="E4" s="33"/>
      <c r="F4" s="33"/>
      <c r="G4" s="5">
        <v>1</v>
      </c>
      <c r="H4" s="5">
        <v>2</v>
      </c>
      <c r="I4" s="5">
        <v>3</v>
      </c>
      <c r="J4" s="5" t="s">
        <v>6</v>
      </c>
      <c r="K4" s="5">
        <v>1</v>
      </c>
      <c r="L4" s="5">
        <v>2</v>
      </c>
      <c r="M4" s="5">
        <v>3</v>
      </c>
      <c r="N4" s="5" t="s">
        <v>6</v>
      </c>
      <c r="O4" s="33"/>
      <c r="P4" s="33"/>
      <c r="Q4" s="35"/>
    </row>
    <row r="5" spans="1:17" ht="14.25" x14ac:dyDescent="0.15">
      <c r="A5" s="36" t="s">
        <v>234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7" x14ac:dyDescent="0.15">
      <c r="A6" s="6" t="s">
        <v>236</v>
      </c>
      <c r="B6" s="6" t="s">
        <v>237</v>
      </c>
      <c r="C6" s="6" t="s">
        <v>238</v>
      </c>
      <c r="D6" s="6" t="str">
        <f>"0,9693"</f>
        <v>0,9693</v>
      </c>
      <c r="E6" s="6" t="s">
        <v>78</v>
      </c>
      <c r="F6" s="6" t="s">
        <v>79</v>
      </c>
      <c r="G6" s="7" t="s">
        <v>243</v>
      </c>
      <c r="H6" s="7" t="s">
        <v>244</v>
      </c>
      <c r="I6" s="7" t="s">
        <v>245</v>
      </c>
      <c r="J6" s="8"/>
      <c r="K6" s="7" t="s">
        <v>119</v>
      </c>
      <c r="L6" s="7" t="s">
        <v>81</v>
      </c>
      <c r="M6" s="8" t="s">
        <v>40</v>
      </c>
      <c r="N6" s="8"/>
      <c r="O6" s="6" t="str">
        <f>"240,0"</f>
        <v>240,0</v>
      </c>
      <c r="P6" s="7" t="str">
        <f>"232,6440"</f>
        <v>232,6440</v>
      </c>
      <c r="Q6" s="6" t="s">
        <v>239</v>
      </c>
    </row>
    <row r="8" spans="1:17" ht="14.25" x14ac:dyDescent="0.15">
      <c r="E8" s="9" t="s">
        <v>41</v>
      </c>
      <c r="F8" s="31" t="s">
        <v>347</v>
      </c>
    </row>
    <row r="9" spans="1:17" ht="14.25" x14ac:dyDescent="0.15">
      <c r="E9" s="9" t="s">
        <v>42</v>
      </c>
      <c r="F9" s="31" t="s">
        <v>350</v>
      </c>
    </row>
    <row r="10" spans="1:17" ht="14.25" x14ac:dyDescent="0.15">
      <c r="E10" s="9" t="s">
        <v>43</v>
      </c>
      <c r="F10" s="31" t="s">
        <v>348</v>
      </c>
    </row>
    <row r="11" spans="1:17" ht="14.25" x14ac:dyDescent="0.15">
      <c r="E11" s="9" t="s">
        <v>44</v>
      </c>
      <c r="F11" s="31" t="s">
        <v>349</v>
      </c>
    </row>
    <row r="12" spans="1:17" ht="14.25" x14ac:dyDescent="0.15">
      <c r="E12" s="9" t="s">
        <v>44</v>
      </c>
      <c r="F12" s="31" t="s">
        <v>351</v>
      </c>
    </row>
    <row r="13" spans="1:17" ht="14.25" x14ac:dyDescent="0.15">
      <c r="E13" s="9"/>
    </row>
    <row r="14" spans="1:17" ht="14.25" x14ac:dyDescent="0.15">
      <c r="E14" s="9"/>
    </row>
    <row r="16" spans="1:17" ht="18" x14ac:dyDescent="0.2">
      <c r="A16" s="10" t="s">
        <v>45</v>
      </c>
      <c r="B16" s="10"/>
    </row>
    <row r="17" spans="1:5" ht="14.25" x14ac:dyDescent="0.15">
      <c r="A17" s="11" t="s">
        <v>240</v>
      </c>
      <c r="B17" s="11"/>
    </row>
    <row r="18" spans="1:5" ht="13.5" x14ac:dyDescent="0.15">
      <c r="A18" s="13"/>
      <c r="B18" s="14" t="s">
        <v>47</v>
      </c>
    </row>
    <row r="19" spans="1:5" ht="13.5" x14ac:dyDescent="0.15">
      <c r="A19" s="15" t="s">
        <v>48</v>
      </c>
      <c r="B19" s="15" t="s">
        <v>49</v>
      </c>
      <c r="C19" s="15" t="s">
        <v>50</v>
      </c>
      <c r="D19" s="15" t="s">
        <v>51</v>
      </c>
      <c r="E19" s="15" t="s">
        <v>52</v>
      </c>
    </row>
    <row r="20" spans="1:5" x14ac:dyDescent="0.15">
      <c r="A20" s="12" t="s">
        <v>235</v>
      </c>
      <c r="B20" s="4" t="s">
        <v>47</v>
      </c>
      <c r="C20" s="4" t="s">
        <v>241</v>
      </c>
      <c r="D20" s="4" t="s">
        <v>246</v>
      </c>
      <c r="E20" s="16" t="s">
        <v>247</v>
      </c>
    </row>
    <row r="25" spans="1:5" ht="18" x14ac:dyDescent="0.2">
      <c r="A25" s="10" t="s">
        <v>59</v>
      </c>
      <c r="B25" s="10"/>
    </row>
    <row r="26" spans="1:5" ht="13.5" x14ac:dyDescent="0.15">
      <c r="A26" s="15" t="s">
        <v>60</v>
      </c>
      <c r="B26" s="15" t="s">
        <v>61</v>
      </c>
      <c r="C26" s="15" t="s">
        <v>62</v>
      </c>
    </row>
    <row r="27" spans="1:5" x14ac:dyDescent="0.15">
      <c r="A27" s="4" t="s">
        <v>78</v>
      </c>
      <c r="B27" s="4" t="s">
        <v>168</v>
      </c>
      <c r="C27" s="4" t="s">
        <v>248</v>
      </c>
    </row>
  </sheetData>
  <mergeCells count="13">
    <mergeCell ref="Q3:Q4"/>
    <mergeCell ref="A5:P5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1"/>
  <sheetViews>
    <sheetView workbookViewId="0">
      <selection activeCell="E18" sqref="E18"/>
    </sheetView>
  </sheetViews>
  <sheetFormatPr defaultColWidth="9.16796875" defaultRowHeight="12.75" x14ac:dyDescent="0.15"/>
  <cols>
    <col min="1" max="1" width="26.0234375" style="4" bestFit="1" customWidth="1"/>
    <col min="2" max="2" width="31.28515625" style="4" customWidth="1"/>
    <col min="3" max="3" width="9.70703125" style="4" bestFit="1" customWidth="1"/>
    <col min="4" max="4" width="6.60546875" style="4" bestFit="1" customWidth="1"/>
    <col min="5" max="5" width="22.65234375" style="4" bestFit="1" customWidth="1"/>
    <col min="6" max="6" width="29.26171875" style="4" customWidth="1"/>
    <col min="7" max="7" width="4.98828125" style="3" customWidth="1"/>
    <col min="8" max="8" width="4.71875" style="3" customWidth="1"/>
    <col min="9" max="9" width="5.796875" style="3" customWidth="1"/>
    <col min="10" max="10" width="4.8515625" style="3" bestFit="1" customWidth="1"/>
    <col min="11" max="11" width="4.04296875" style="3" customWidth="1"/>
    <col min="12" max="12" width="4.8515625" style="3" customWidth="1"/>
    <col min="13" max="13" width="5.390625" style="3" customWidth="1"/>
    <col min="14" max="14" width="12.67578125" style="3" customWidth="1"/>
    <col min="15" max="15" width="7.8203125" style="4" bestFit="1" customWidth="1"/>
    <col min="16" max="16" width="6.47265625" style="3" bestFit="1" customWidth="1"/>
    <col min="17" max="17" width="8.8984375" style="4" bestFit="1" customWidth="1"/>
    <col min="18" max="16384" width="9.16796875" style="3"/>
  </cols>
  <sheetData>
    <row r="1" spans="1:17" s="2" customFormat="1" ht="29.1" customHeight="1" x14ac:dyDescent="0.15">
      <c r="A1" s="37" t="s">
        <v>316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3" spans="1:17" s="1" customFormat="1" ht="12.75" customHeight="1" x14ac:dyDescent="0.15">
      <c r="A3" s="43" t="s">
        <v>0</v>
      </c>
      <c r="B3" s="45" t="s">
        <v>7</v>
      </c>
      <c r="C3" s="45" t="s">
        <v>8</v>
      </c>
      <c r="D3" s="32"/>
      <c r="E3" s="32" t="s">
        <v>5</v>
      </c>
      <c r="F3" s="32" t="s">
        <v>9</v>
      </c>
      <c r="G3" s="32" t="s">
        <v>1</v>
      </c>
      <c r="H3" s="32"/>
      <c r="I3" s="32"/>
      <c r="J3" s="32"/>
      <c r="K3" s="32" t="s">
        <v>250</v>
      </c>
      <c r="L3" s="32"/>
      <c r="M3" s="32"/>
      <c r="N3" s="32"/>
      <c r="O3" s="32" t="s">
        <v>2</v>
      </c>
      <c r="P3" s="32" t="s">
        <v>4</v>
      </c>
      <c r="Q3" s="34" t="s">
        <v>3</v>
      </c>
    </row>
    <row r="4" spans="1:17" s="1" customFormat="1" ht="21" customHeight="1" thickBot="1" x14ac:dyDescent="0.2">
      <c r="A4" s="44"/>
      <c r="B4" s="33"/>
      <c r="C4" s="33"/>
      <c r="D4" s="33"/>
      <c r="E4" s="33"/>
      <c r="F4" s="33"/>
      <c r="G4" s="5">
        <v>1</v>
      </c>
      <c r="H4" s="5">
        <v>2</v>
      </c>
      <c r="I4" s="5">
        <v>3</v>
      </c>
      <c r="J4" s="5" t="s">
        <v>6</v>
      </c>
      <c r="K4" s="5"/>
      <c r="L4" s="5"/>
      <c r="M4" s="5"/>
      <c r="N4" s="5" t="s">
        <v>317</v>
      </c>
      <c r="O4" s="33"/>
      <c r="P4" s="33"/>
      <c r="Q4" s="47"/>
    </row>
    <row r="5" spans="1:17" ht="13.5" thickBot="1" x14ac:dyDescent="0.2">
      <c r="Q5" s="6"/>
    </row>
    <row r="6" spans="1:17" ht="14.25" x14ac:dyDescent="0.15">
      <c r="A6" s="36" t="s">
        <v>120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7" x14ac:dyDescent="0.15">
      <c r="A7" s="6" t="s">
        <v>307</v>
      </c>
      <c r="B7" s="6" t="s">
        <v>308</v>
      </c>
      <c r="C7" s="6" t="s">
        <v>309</v>
      </c>
      <c r="D7" s="6" t="str">
        <f>"0,5636"</f>
        <v>0,5636</v>
      </c>
      <c r="E7" s="6" t="s">
        <v>19</v>
      </c>
      <c r="F7" s="6" t="s">
        <v>70</v>
      </c>
      <c r="G7" s="7" t="s">
        <v>318</v>
      </c>
      <c r="H7" s="7" t="s">
        <v>319</v>
      </c>
      <c r="I7" s="8" t="s">
        <v>320</v>
      </c>
      <c r="J7" s="8"/>
      <c r="K7" s="6"/>
      <c r="L7" s="7"/>
      <c r="M7" s="6" t="s">
        <v>28</v>
      </c>
      <c r="N7" s="7" t="s">
        <v>321</v>
      </c>
      <c r="O7" s="30" t="s">
        <v>322</v>
      </c>
      <c r="P7" s="7"/>
      <c r="Q7" s="6"/>
    </row>
    <row r="8" spans="1:17" ht="13.5" thickBot="1" x14ac:dyDescent="0.2"/>
    <row r="9" spans="1:17" ht="14.25" x14ac:dyDescent="0.15">
      <c r="A9" s="36" t="s">
        <v>132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7" x14ac:dyDescent="0.15">
      <c r="A10" s="29" t="s">
        <v>323</v>
      </c>
      <c r="B10" s="29" t="s">
        <v>324</v>
      </c>
      <c r="C10" s="29" t="s">
        <v>325</v>
      </c>
      <c r="D10" s="6"/>
      <c r="E10" s="6" t="s">
        <v>19</v>
      </c>
      <c r="F10" s="6" t="s">
        <v>70</v>
      </c>
      <c r="G10" s="30" t="s">
        <v>326</v>
      </c>
      <c r="H10" s="30" t="s">
        <v>327</v>
      </c>
      <c r="I10" s="8" t="s">
        <v>328</v>
      </c>
      <c r="J10" s="7"/>
      <c r="K10" s="7"/>
      <c r="L10" s="7"/>
      <c r="M10" s="7"/>
      <c r="N10" s="30" t="s">
        <v>329</v>
      </c>
      <c r="O10" s="30" t="s">
        <v>330</v>
      </c>
      <c r="P10" s="7"/>
      <c r="Q10" s="6"/>
    </row>
    <row r="13" spans="1:17" ht="14.25" x14ac:dyDescent="0.15">
      <c r="E13" s="9" t="s">
        <v>41</v>
      </c>
      <c r="F13" s="31" t="s">
        <v>347</v>
      </c>
    </row>
    <row r="14" spans="1:17" ht="14.25" x14ac:dyDescent="0.15">
      <c r="E14" s="9" t="s">
        <v>42</v>
      </c>
      <c r="F14" s="31" t="s">
        <v>350</v>
      </c>
    </row>
    <row r="15" spans="1:17" ht="14.25" x14ac:dyDescent="0.15">
      <c r="E15" s="9" t="s">
        <v>43</v>
      </c>
      <c r="F15" s="31" t="s">
        <v>348</v>
      </c>
    </row>
    <row r="16" spans="1:17" ht="14.25" x14ac:dyDescent="0.15">
      <c r="E16" s="9" t="s">
        <v>44</v>
      </c>
      <c r="F16" s="31" t="s">
        <v>349</v>
      </c>
    </row>
    <row r="17" spans="1:6" ht="14.25" x14ac:dyDescent="0.15">
      <c r="E17" s="9" t="s">
        <v>44</v>
      </c>
      <c r="F17" s="31" t="s">
        <v>351</v>
      </c>
    </row>
    <row r="18" spans="1:6" ht="14.25" x14ac:dyDescent="0.15">
      <c r="E18" s="9"/>
    </row>
    <row r="19" spans="1:6" ht="14.25" x14ac:dyDescent="0.15">
      <c r="E19" s="9"/>
    </row>
    <row r="21" spans="1:6" ht="18" x14ac:dyDescent="0.2">
      <c r="A21" s="10" t="s">
        <v>45</v>
      </c>
      <c r="B21" s="10"/>
    </row>
  </sheetData>
  <mergeCells count="14">
    <mergeCell ref="P3:P4"/>
    <mergeCell ref="Q3:Q4"/>
    <mergeCell ref="A6:P6"/>
    <mergeCell ref="A9:P9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0"/>
  <sheetViews>
    <sheetView workbookViewId="0">
      <selection activeCell="G3" sqref="G3:J3"/>
    </sheetView>
  </sheetViews>
  <sheetFormatPr defaultColWidth="9.16796875" defaultRowHeight="12.75" x14ac:dyDescent="0.15"/>
  <cols>
    <col min="1" max="1" width="26.0234375" style="4" bestFit="1" customWidth="1"/>
    <col min="2" max="2" width="26.29296875" style="4" bestFit="1" customWidth="1"/>
    <col min="3" max="3" width="10.515625" style="4" bestFit="1" customWidth="1"/>
    <col min="4" max="4" width="9.3046875" style="4" bestFit="1" customWidth="1"/>
    <col min="5" max="5" width="22.65234375" style="4" bestFit="1" customWidth="1"/>
    <col min="6" max="6" width="19.8203125" style="4" customWidth="1"/>
    <col min="7" max="9" width="5.52734375" style="3" bestFit="1" customWidth="1"/>
    <col min="10" max="10" width="4.8515625" style="3" bestFit="1" customWidth="1"/>
    <col min="11" max="11" width="7.8203125" style="4" bestFit="1" customWidth="1"/>
    <col min="12" max="12" width="8.62890625" style="3" bestFit="1" customWidth="1"/>
    <col min="13" max="13" width="17.6640625" style="4" bestFit="1" customWidth="1"/>
    <col min="14" max="16384" width="9.16796875" style="3"/>
  </cols>
  <sheetData>
    <row r="1" spans="1:13" s="2" customFormat="1" ht="29.1" customHeight="1" x14ac:dyDescent="0.15">
      <c r="A1" s="37" t="s">
        <v>338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2" customFormat="1" ht="62.1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 x14ac:dyDescent="0.15">
      <c r="A3" s="43" t="s">
        <v>0</v>
      </c>
      <c r="B3" s="45" t="s">
        <v>7</v>
      </c>
      <c r="C3" s="45" t="s">
        <v>8</v>
      </c>
      <c r="D3" s="32" t="s">
        <v>10</v>
      </c>
      <c r="E3" s="32" t="s">
        <v>5</v>
      </c>
      <c r="F3" s="32" t="s">
        <v>9</v>
      </c>
      <c r="G3" s="32" t="s">
        <v>13</v>
      </c>
      <c r="H3" s="32"/>
      <c r="I3" s="32"/>
      <c r="J3" s="32"/>
      <c r="K3" s="32" t="s">
        <v>73</v>
      </c>
      <c r="L3" s="32" t="s">
        <v>4</v>
      </c>
      <c r="M3" s="34" t="s">
        <v>3</v>
      </c>
    </row>
    <row r="4" spans="1:13" s="1" customFormat="1" ht="21" customHeight="1" thickBot="1" x14ac:dyDescent="0.2">
      <c r="A4" s="44"/>
      <c r="B4" s="33"/>
      <c r="C4" s="33"/>
      <c r="D4" s="33"/>
      <c r="E4" s="33"/>
      <c r="F4" s="33"/>
      <c r="G4" s="5">
        <v>1</v>
      </c>
      <c r="H4" s="5">
        <v>2</v>
      </c>
      <c r="I4" s="5">
        <v>3</v>
      </c>
      <c r="J4" s="5" t="s">
        <v>6</v>
      </c>
      <c r="K4" s="33"/>
      <c r="L4" s="33"/>
      <c r="M4" s="35"/>
    </row>
    <row r="5" spans="1:13" ht="14.25" x14ac:dyDescent="0.15">
      <c r="A5" s="36" t="s">
        <v>234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3" x14ac:dyDescent="0.15">
      <c r="A6" s="6" t="s">
        <v>236</v>
      </c>
      <c r="B6" s="6" t="s">
        <v>237</v>
      </c>
      <c r="C6" s="6" t="s">
        <v>238</v>
      </c>
      <c r="D6" s="6" t="str">
        <f>"0,9693"</f>
        <v>0,9693</v>
      </c>
      <c r="E6" s="6" t="s">
        <v>78</v>
      </c>
      <c r="F6" s="6" t="s">
        <v>79</v>
      </c>
      <c r="G6" s="7" t="s">
        <v>119</v>
      </c>
      <c r="H6" s="7" t="s">
        <v>81</v>
      </c>
      <c r="I6" s="8" t="s">
        <v>40</v>
      </c>
      <c r="J6" s="8"/>
      <c r="K6" s="6" t="str">
        <f>"170,0"</f>
        <v>170,0</v>
      </c>
      <c r="L6" s="7" t="str">
        <f>"164,7895"</f>
        <v>164,7895</v>
      </c>
      <c r="M6" s="6" t="s">
        <v>239</v>
      </c>
    </row>
    <row r="8" spans="1:13" ht="14.25" x14ac:dyDescent="0.15">
      <c r="E8" s="9" t="s">
        <v>41</v>
      </c>
      <c r="F8" s="31" t="s">
        <v>347</v>
      </c>
    </row>
    <row r="9" spans="1:13" ht="14.25" x14ac:dyDescent="0.15">
      <c r="E9" s="9" t="s">
        <v>42</v>
      </c>
      <c r="F9" s="31" t="s">
        <v>350</v>
      </c>
    </row>
    <row r="10" spans="1:13" ht="14.25" x14ac:dyDescent="0.15">
      <c r="E10" s="9" t="s">
        <v>43</v>
      </c>
      <c r="F10" s="31" t="s">
        <v>348</v>
      </c>
    </row>
    <row r="11" spans="1:13" ht="14.25" x14ac:dyDescent="0.15">
      <c r="E11" s="9" t="s">
        <v>44</v>
      </c>
      <c r="F11" s="31" t="s">
        <v>349</v>
      </c>
    </row>
    <row r="12" spans="1:13" ht="14.25" x14ac:dyDescent="0.15">
      <c r="E12" s="9" t="s">
        <v>44</v>
      </c>
      <c r="F12" s="31" t="s">
        <v>351</v>
      </c>
    </row>
    <row r="13" spans="1:13" ht="14.25" x14ac:dyDescent="0.15">
      <c r="E13" s="9"/>
    </row>
    <row r="14" spans="1:13" ht="14.25" x14ac:dyDescent="0.15">
      <c r="E14" s="9"/>
    </row>
    <row r="16" spans="1:13" ht="18" x14ac:dyDescent="0.2">
      <c r="A16" s="10" t="s">
        <v>45</v>
      </c>
      <c r="B16" s="10"/>
    </row>
    <row r="17" spans="1:5" ht="14.25" x14ac:dyDescent="0.15">
      <c r="A17" s="11" t="s">
        <v>240</v>
      </c>
      <c r="B17" s="11"/>
    </row>
    <row r="18" spans="1:5" ht="13.5" x14ac:dyDescent="0.15">
      <c r="A18" s="13"/>
      <c r="B18" s="14" t="s">
        <v>47</v>
      </c>
    </row>
    <row r="19" spans="1:5" ht="13.5" x14ac:dyDescent="0.15">
      <c r="A19" s="15" t="s">
        <v>48</v>
      </c>
      <c r="B19" s="15" t="s">
        <v>49</v>
      </c>
      <c r="C19" s="15" t="s">
        <v>50</v>
      </c>
      <c r="D19" s="15" t="s">
        <v>51</v>
      </c>
      <c r="E19" s="15" t="s">
        <v>52</v>
      </c>
    </row>
    <row r="20" spans="1:5" x14ac:dyDescent="0.15">
      <c r="A20" s="12" t="s">
        <v>235</v>
      </c>
      <c r="B20" s="4" t="s">
        <v>47</v>
      </c>
      <c r="C20" s="4" t="s">
        <v>241</v>
      </c>
      <c r="D20" s="4" t="s">
        <v>81</v>
      </c>
      <c r="E20" s="16" t="s">
        <v>242</v>
      </c>
    </row>
  </sheetData>
  <mergeCells count="12"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Бицепс Профессионалы</vt:lpstr>
      <vt:lpstr>Бицепс Любители</vt:lpstr>
      <vt:lpstr>Русская тяга проф. 55 кг.</vt:lpstr>
      <vt:lpstr>Проф. народный жим 1 вес</vt:lpstr>
      <vt:lpstr>Люб. народный жим 1_2 вес</vt:lpstr>
      <vt:lpstr>Люб. народный жим 1 вес</vt:lpstr>
      <vt:lpstr>Силовое двоеборье ПРО.</vt:lpstr>
      <vt:lpstr>Жимовое двоеборье. ПРО</vt:lpstr>
      <vt:lpstr>ПРО тяга б.э.</vt:lpstr>
      <vt:lpstr>ПРО жим софт мн.петельная</vt:lpstr>
      <vt:lpstr>Люб. жим жим софт мн.петельная</vt:lpstr>
      <vt:lpstr>ПРО жим софт 1 петельная</vt:lpstr>
      <vt:lpstr>ПРО жим б.э.</vt:lpstr>
      <vt:lpstr>Люб. жим б.э.</vt:lpstr>
      <vt:lpstr>ПРО Военный жим</vt:lpstr>
      <vt:lpstr>Люб. Военный жим</vt:lpstr>
      <vt:lpstr>Люб. ПЛ. б.э.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X</cp:lastModifiedBy>
  <cp:lastPrinted>2015-07-16T19:10:53Z</cp:lastPrinted>
  <dcterms:created xsi:type="dcterms:W3CDTF">2002-06-16T13:36:44Z</dcterms:created>
  <dcterms:modified xsi:type="dcterms:W3CDTF">2020-11-22T21:38:05Z</dcterms:modified>
</cp:coreProperties>
</file>