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13_ncr:1_{F080B7E8-BF7E-0C41-ACE9-60B0451A5D06}" xr6:coauthVersionLast="45" xr6:coauthVersionMax="45" xr10:uidLastSave="{00000000-0000-0000-0000-000000000000}"/>
  <bookViews>
    <workbookView xWindow="480" yWindow="460" windowWidth="28320" windowHeight="16180" xr2:uid="{00000000-000D-0000-FFFF-FFFF00000000}"/>
  </bookViews>
  <sheets>
    <sheet name="WRPF ПЛ без экипировки ДК" sheetId="9" r:id="rId1"/>
    <sheet name="WRPF ПЛ без экипировки" sheetId="8" r:id="rId2"/>
    <sheet name="WRPF ПЛ в бинтах ДК" sheetId="6" r:id="rId3"/>
    <sheet name="WRPF ПЛ в бинтах" sheetId="5" r:id="rId4"/>
    <sheet name="WRPF Жим лежа без экип ДК" sheetId="12" r:id="rId5"/>
    <sheet name="WRPF Жим лежа без экип" sheetId="11" r:id="rId6"/>
    <sheet name="WEPF Жим софт многопетельная" sheetId="14" r:id="rId7"/>
    <sheet name="WRPF Тяга без экипировки ДК" sheetId="16" r:id="rId8"/>
    <sheet name="WRPF Тяга без экипировки" sheetId="15" r:id="rId9"/>
  </sheets>
  <definedNames>
    <definedName name="_FilterDatabase" localSheetId="3" hidden="1">'WRPF ПЛ в бинтах'!$A$1:$S$3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6" l="1"/>
  <c r="L25" i="16"/>
  <c r="K25" i="16"/>
  <c r="L22" i="16"/>
  <c r="K22" i="16"/>
  <c r="L19" i="16"/>
  <c r="K19" i="16"/>
  <c r="L16" i="16"/>
  <c r="K16" i="16"/>
  <c r="L13" i="16"/>
  <c r="K13" i="16"/>
  <c r="L12" i="16"/>
  <c r="K12" i="16"/>
  <c r="L9" i="16"/>
  <c r="K9" i="16"/>
  <c r="L6" i="16"/>
  <c r="K6" i="16"/>
  <c r="L9" i="15"/>
  <c r="K9" i="15"/>
  <c r="L6" i="15"/>
  <c r="K6" i="15"/>
  <c r="L6" i="14"/>
  <c r="K6" i="14"/>
  <c r="L24" i="12"/>
  <c r="L23" i="12"/>
  <c r="K23" i="12"/>
  <c r="L20" i="12"/>
  <c r="K20" i="12"/>
  <c r="L19" i="12"/>
  <c r="K19" i="12"/>
  <c r="L16" i="12"/>
  <c r="K16" i="12"/>
  <c r="L15" i="12"/>
  <c r="K15" i="12"/>
  <c r="L12" i="12"/>
  <c r="K12" i="12"/>
  <c r="L9" i="12"/>
  <c r="L6" i="12"/>
  <c r="K6" i="12"/>
  <c r="L23" i="11"/>
  <c r="K23" i="11"/>
  <c r="L20" i="11"/>
  <c r="K20" i="11"/>
  <c r="L17" i="11"/>
  <c r="K17" i="11"/>
  <c r="L14" i="11"/>
  <c r="K14" i="11"/>
  <c r="L11" i="11"/>
  <c r="K11" i="11"/>
  <c r="L10" i="11"/>
  <c r="K10" i="11"/>
  <c r="L9" i="11"/>
  <c r="K9" i="11"/>
  <c r="L6" i="11"/>
  <c r="K6" i="11"/>
  <c r="T15" i="9"/>
  <c r="S15" i="9"/>
  <c r="T12" i="9"/>
  <c r="S12" i="9"/>
  <c r="T9" i="9"/>
  <c r="T6" i="9"/>
  <c r="S6" i="9"/>
  <c r="T27" i="8"/>
  <c r="S27" i="8"/>
  <c r="T24" i="8"/>
  <c r="S24" i="8"/>
  <c r="T21" i="8"/>
  <c r="S21" i="8"/>
  <c r="T20" i="8"/>
  <c r="S20" i="8"/>
  <c r="T17" i="8"/>
  <c r="S17" i="8"/>
  <c r="T16" i="8"/>
  <c r="S16" i="8"/>
  <c r="T15" i="8"/>
  <c r="S15" i="8"/>
  <c r="T14" i="8"/>
  <c r="S14" i="8"/>
  <c r="T11" i="8"/>
  <c r="S11" i="8"/>
  <c r="T10" i="8"/>
  <c r="S10" i="8"/>
  <c r="T9" i="8"/>
  <c r="S9" i="8"/>
  <c r="T6" i="8"/>
  <c r="S6" i="8"/>
  <c r="T6" i="6"/>
  <c r="T6" i="5"/>
  <c r="S6" i="5"/>
</calcChain>
</file>

<file path=xl/sharedStrings.xml><?xml version="1.0" encoding="utf-8"?>
<sst xmlns="http://schemas.openxmlformats.org/spreadsheetml/2006/main" count="783" uniqueCount="288">
  <si>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</si>
  <si>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</si>
  <si>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</si>
  <si>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</si>
  <si>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</si>
  <si>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</si>
  <si>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</si>
  <si>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</si>
  <si>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</si>
  <si>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</si>
  <si>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</si>
  <si>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Веденеева Ирина</t>
  </si>
  <si>
    <t>Открытая (01.12.1990)/30</t>
  </si>
  <si>
    <t>54,80</t>
  </si>
  <si>
    <t xml:space="preserve">Арсеньев/Приморский край </t>
  </si>
  <si>
    <t>75,0</t>
  </si>
  <si>
    <t>82,5</t>
  </si>
  <si>
    <t>30,0</t>
  </si>
  <si>
    <t>32,5</t>
  </si>
  <si>
    <t>35,0</t>
  </si>
  <si>
    <t>70,0</t>
  </si>
  <si>
    <t>77,5</t>
  </si>
  <si>
    <t>85,0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</si>
  <si>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</si>
  <si>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</si>
  <si>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</si>
  <si>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</si>
  <si>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</si>
  <si>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1</t>
  </si>
  <si>
    <t/>
  </si>
  <si>
    <t>ВЕСОВАЯ КАТЕГОРИЯ   67.5</t>
  </si>
  <si>
    <t>Колузонов Марк</t>
  </si>
  <si>
    <t>Юниоры (23.02.2000)/20</t>
  </si>
  <si>
    <t>67,50</t>
  </si>
  <si>
    <t xml:space="preserve">Владивосток/Приморский край </t>
  </si>
  <si>
    <t>160,0</t>
  </si>
  <si>
    <t>170,0</t>
  </si>
  <si>
    <t>105,0</t>
  </si>
  <si>
    <t>-</t>
  </si>
  <si>
    <t>ВЕСОВАЯ КАТЕГОРИЯ   48</t>
  </si>
  <si>
    <t>Войтенко Анна</t>
  </si>
  <si>
    <t>Открытая (20.10.1994)/26</t>
  </si>
  <si>
    <t>46,40</t>
  </si>
  <si>
    <t>100,0</t>
  </si>
  <si>
    <t>52,5</t>
  </si>
  <si>
    <t>55,0</t>
  </si>
  <si>
    <t>57,5</t>
  </si>
  <si>
    <t>110,0</t>
  </si>
  <si>
    <t>ВЕСОВАЯ КАТЕГОРИЯ   75</t>
  </si>
  <si>
    <t>Маслов Денис</t>
  </si>
  <si>
    <t>Юноши 17-19 (21.06.2001)/19</t>
  </si>
  <si>
    <t>70,10</t>
  </si>
  <si>
    <t xml:space="preserve">Уссурийск/Приморский край </t>
  </si>
  <si>
    <t>175,0</t>
  </si>
  <si>
    <t>107,5</t>
  </si>
  <si>
    <t>115,0</t>
  </si>
  <si>
    <t>200,0</t>
  </si>
  <si>
    <t>205,0</t>
  </si>
  <si>
    <t>Шупарский Дмитрий</t>
  </si>
  <si>
    <t>Юноши 17-19 (24.06.2002)/18</t>
  </si>
  <si>
    <t>74,30</t>
  </si>
  <si>
    <t>180,0</t>
  </si>
  <si>
    <t>102,5</t>
  </si>
  <si>
    <t>Ким Артур</t>
  </si>
  <si>
    <t>Юниоры (07.07.1999)/21</t>
  </si>
  <si>
    <t>71,60</t>
  </si>
  <si>
    <t>145,0</t>
  </si>
  <si>
    <t>150,0</t>
  </si>
  <si>
    <t>157,5</t>
  </si>
  <si>
    <t>125,0</t>
  </si>
  <si>
    <t>190,0</t>
  </si>
  <si>
    <t>ВЕСОВАЯ КАТЕГОРИЯ   82.5</t>
  </si>
  <si>
    <t>Рахимов Максим</t>
  </si>
  <si>
    <t>Юноши 14-16 (12.06.2005)/15</t>
  </si>
  <si>
    <t>81,80</t>
  </si>
  <si>
    <t>117,5</t>
  </si>
  <si>
    <t>130,0</t>
  </si>
  <si>
    <t>140,0</t>
  </si>
  <si>
    <t>90,0</t>
  </si>
  <si>
    <t>95,0</t>
  </si>
  <si>
    <t>152,5</t>
  </si>
  <si>
    <t>165,0</t>
  </si>
  <si>
    <t>Крохмалёв Леонид</t>
  </si>
  <si>
    <t>Юниоры (03.05.1999)/21</t>
  </si>
  <si>
    <t>81,20</t>
  </si>
  <si>
    <t>120,0</t>
  </si>
  <si>
    <t>220,0</t>
  </si>
  <si>
    <t>230,0</t>
  </si>
  <si>
    <t>237,5</t>
  </si>
  <si>
    <t>Калугин Дмитрий</t>
  </si>
  <si>
    <t>Юниоры (21.01.1997)/23</t>
  </si>
  <si>
    <t>79,90</t>
  </si>
  <si>
    <t xml:space="preserve">Дальнегорск/Приморский край </t>
  </si>
  <si>
    <t>182,5</t>
  </si>
  <si>
    <t>122,5</t>
  </si>
  <si>
    <t>192,5</t>
  </si>
  <si>
    <t>202,5</t>
  </si>
  <si>
    <t>215,0</t>
  </si>
  <si>
    <t>Титаренко Леонид</t>
  </si>
  <si>
    <t>Мастера 50-59 (08.05.1964)/56</t>
  </si>
  <si>
    <t>81,90</t>
  </si>
  <si>
    <t>135,0</t>
  </si>
  <si>
    <t>ВЕСОВАЯ КАТЕГОРИЯ   100</t>
  </si>
  <si>
    <t>Ярошенко Никита</t>
  </si>
  <si>
    <t>Открытая (24.10.1993)/27</t>
  </si>
  <si>
    <t>95,40</t>
  </si>
  <si>
    <t>245,0</t>
  </si>
  <si>
    <t>255,0</t>
  </si>
  <si>
    <t>265,0</t>
  </si>
  <si>
    <t>155,0</t>
  </si>
  <si>
    <t>280,0</t>
  </si>
  <si>
    <t>305,0</t>
  </si>
  <si>
    <t>315,0</t>
  </si>
  <si>
    <t>Бушко Дмитрий</t>
  </si>
  <si>
    <t>Открытая (27.08.1988)/32</t>
  </si>
  <si>
    <t>95,90</t>
  </si>
  <si>
    <t>210,0</t>
  </si>
  <si>
    <t>240,0</t>
  </si>
  <si>
    <t>ВЕСОВАЯ КАТЕГОРИЯ   125</t>
  </si>
  <si>
    <t>Деменко Никита</t>
  </si>
  <si>
    <t>Юноши 14-16 (07.01.2004)/16</t>
  </si>
  <si>
    <t>119,50</t>
  </si>
  <si>
    <t>162,5</t>
  </si>
  <si>
    <t>ВЕСОВАЯ КАТЕГОРИЯ   140+</t>
  </si>
  <si>
    <t>Барашев Олег</t>
  </si>
  <si>
    <t>Открытая (31.10.1975)/45</t>
  </si>
  <si>
    <t>143,00</t>
  </si>
  <si>
    <t>300,0</t>
  </si>
  <si>
    <t>317,5</t>
  </si>
  <si>
    <t>195,0</t>
  </si>
  <si>
    <t>207,5</t>
  </si>
  <si>
    <t>310,0</t>
  </si>
  <si>
    <t xml:space="preserve">Мужчины </t>
  </si>
  <si>
    <t>75</t>
  </si>
  <si>
    <t>82.5</t>
  </si>
  <si>
    <t>140+</t>
  </si>
  <si>
    <t>100</t>
  </si>
  <si>
    <t>2</t>
  </si>
  <si>
    <t>ВЕСОВАЯ КАТЕГОРИЯ   60</t>
  </si>
  <si>
    <t>Ерофеева Жанна</t>
  </si>
  <si>
    <t>Открытая (01.02.1985)/35</t>
  </si>
  <si>
    <t>58,40</t>
  </si>
  <si>
    <t>62,5</t>
  </si>
  <si>
    <t>65,0</t>
  </si>
  <si>
    <t>132,5</t>
  </si>
  <si>
    <t>Мирашин Артем</t>
  </si>
  <si>
    <t>Юноши 17-19 (31.08.2003)/17</t>
  </si>
  <si>
    <t>59,40</t>
  </si>
  <si>
    <t>Миллер Дмитрий</t>
  </si>
  <si>
    <t>Открытая (31.12.1980)/39</t>
  </si>
  <si>
    <t>78,30</t>
  </si>
  <si>
    <t>185,0</t>
  </si>
  <si>
    <t>ВЕСОВАЯ КАТЕГОРИЯ   110</t>
  </si>
  <si>
    <t>Лямзин Роман</t>
  </si>
  <si>
    <t>Открытая (03.07.1995)/25</t>
  </si>
  <si>
    <t>107,50</t>
  </si>
  <si>
    <t>250,0</t>
  </si>
  <si>
    <t>270,0</t>
  </si>
  <si>
    <t>Результат</t>
  </si>
  <si>
    <t>Тяжлов Владислав</t>
  </si>
  <si>
    <t>Открытая (10.09.1989)/31</t>
  </si>
  <si>
    <t>73,50</t>
  </si>
  <si>
    <t>ВЕСОВАЯ КАТЕГОРИЯ   90</t>
  </si>
  <si>
    <t>Виткалов Илья</t>
  </si>
  <si>
    <t>86,00</t>
  </si>
  <si>
    <t>142,5</t>
  </si>
  <si>
    <t>Тихонов Константин</t>
  </si>
  <si>
    <t>Открытая (31.12.1974)/45</t>
  </si>
  <si>
    <t>86,30</t>
  </si>
  <si>
    <t>Мартыненко Роман</t>
  </si>
  <si>
    <t>Мастера 40-49 (12.10.1975)/45</t>
  </si>
  <si>
    <t>88,80</t>
  </si>
  <si>
    <t xml:space="preserve">Кавалерово/Приморский край </t>
  </si>
  <si>
    <t>Лалетин Артём</t>
  </si>
  <si>
    <t>Открытая (20.05.1989)/31</t>
  </si>
  <si>
    <t>98,00</t>
  </si>
  <si>
    <t>Бареев Константин</t>
  </si>
  <si>
    <t>Мастера 50-59 (21.06.1969)/51</t>
  </si>
  <si>
    <t>123,20</t>
  </si>
  <si>
    <t>ВЕСОВАЯ КАТЕГОРИЯ   140</t>
  </si>
  <si>
    <t>Мрасов Глеб</t>
  </si>
  <si>
    <t>Мастера 40-49 (21.09.1972)/48</t>
  </si>
  <si>
    <t>125,30</t>
  </si>
  <si>
    <t>Шевченко Владимир</t>
  </si>
  <si>
    <t>Открытая (21.07.1991)/29</t>
  </si>
  <si>
    <t>160,70</t>
  </si>
  <si>
    <t xml:space="preserve">Результат </t>
  </si>
  <si>
    <t>90</t>
  </si>
  <si>
    <t>134,2355</t>
  </si>
  <si>
    <t>116,5840</t>
  </si>
  <si>
    <t>101,1920</t>
  </si>
  <si>
    <t>Варламова Мария</t>
  </si>
  <si>
    <t>Открытая (22.04.1993)/27</t>
  </si>
  <si>
    <t>59,90</t>
  </si>
  <si>
    <t>60,0</t>
  </si>
  <si>
    <t>Сабуров Виктор</t>
  </si>
  <si>
    <t>Открытая (06.06.1988)/32</t>
  </si>
  <si>
    <t>59,30</t>
  </si>
  <si>
    <t xml:space="preserve">с. Яковлевка/Приморский край </t>
  </si>
  <si>
    <t>112,5</t>
  </si>
  <si>
    <t>Мосюков Владислав</t>
  </si>
  <si>
    <t>Открытая (08.10.1996)/24</t>
  </si>
  <si>
    <t>69,50</t>
  </si>
  <si>
    <t>Касараев Сергей</t>
  </si>
  <si>
    <t>Открытая (18.02.1974)/46</t>
  </si>
  <si>
    <t>82,00</t>
  </si>
  <si>
    <t>Мастера 40-49 (18.02.1974)/46</t>
  </si>
  <si>
    <t>Лопарев Денис</t>
  </si>
  <si>
    <t>Открытая (24.07.1986)/34</t>
  </si>
  <si>
    <t>88,10</t>
  </si>
  <si>
    <t>Варламов Константин</t>
  </si>
  <si>
    <t>Открытая (10.09.1987)/33</t>
  </si>
  <si>
    <t>88,60</t>
  </si>
  <si>
    <t>Нелюбин Иван</t>
  </si>
  <si>
    <t>Открытая (11.04.1987)/33</t>
  </si>
  <si>
    <t>97,40</t>
  </si>
  <si>
    <t>Бурдинский Иван</t>
  </si>
  <si>
    <t>Открытая (16.12.1993)/27</t>
  </si>
  <si>
    <t>91,40</t>
  </si>
  <si>
    <t>124,3940</t>
  </si>
  <si>
    <t>98,4388</t>
  </si>
  <si>
    <t>98,1490</t>
  </si>
  <si>
    <t>Ратушный Денис</t>
  </si>
  <si>
    <t>Открытая (31.12.1990)/29</t>
  </si>
  <si>
    <t>86,15</t>
  </si>
  <si>
    <t xml:space="preserve">Артём/Приморский край </t>
  </si>
  <si>
    <t>260,0</t>
  </si>
  <si>
    <t>Лабуз Максим</t>
  </si>
  <si>
    <t>Открытая (06.12.1982)/38</t>
  </si>
  <si>
    <t>93,30</t>
  </si>
  <si>
    <t>225,0</t>
  </si>
  <si>
    <t>Киселева Анастасия</t>
  </si>
  <si>
    <t>Открытая (16.01.1982)/38</t>
  </si>
  <si>
    <t>47,70</t>
  </si>
  <si>
    <t>80,0</t>
  </si>
  <si>
    <t>ВЕСОВАЯ КАТЕГОРИЯ   52</t>
  </si>
  <si>
    <t>Волобуева Надежда</t>
  </si>
  <si>
    <t>Открытая (24.01.1986)/34</t>
  </si>
  <si>
    <t>51,80</t>
  </si>
  <si>
    <t>Ариана Сазонова</t>
  </si>
  <si>
    <t>Девушки 14-16 (14.07.2009)/11</t>
  </si>
  <si>
    <t>57,70</t>
  </si>
  <si>
    <t>87,5</t>
  </si>
  <si>
    <t>Кравченко Ольга</t>
  </si>
  <si>
    <t>Мастера 50-59 (31.01.1969)/51</t>
  </si>
  <si>
    <t>63,50</t>
  </si>
  <si>
    <t>Валова Юлия</t>
  </si>
  <si>
    <t>Открытая (28.06.1993)/27</t>
  </si>
  <si>
    <t>68,90</t>
  </si>
  <si>
    <t>Котов Алексей</t>
  </si>
  <si>
    <t>Открытая (19.09.1987)/33</t>
  </si>
  <si>
    <t>74,80</t>
  </si>
  <si>
    <t>227,5</t>
  </si>
  <si>
    <t>Хакимов Болат</t>
  </si>
  <si>
    <t>Открытая (16.11.1992)/28</t>
  </si>
  <si>
    <t>99,60</t>
  </si>
  <si>
    <t>232,5</t>
  </si>
  <si>
    <t>Коломыцин Кирилл</t>
  </si>
  <si>
    <t>Юноши 14-16 (24.12.2003)/16</t>
  </si>
  <si>
    <t>100,90</t>
  </si>
  <si>
    <t>Открытый Чемпионат Приморского края
WRPF любители Пауэрлифтинг без экипировки ДК
Арсеньев/Приморский край, 18 декабря 2020 года</t>
  </si>
  <si>
    <t>Открытый Чемпионат Приморского края
WRPF любители Пауэрлифтинг без экипировки
Арсеньев/Приморский край, 18 декабря 2020 года</t>
  </si>
  <si>
    <t>Открытый Чемпионат Приморского края
WRPF любители Пауэрлифтинг классический в бинтах ДК
Арсеньев/Приморский край, 18 декабря 2020 года</t>
  </si>
  <si>
    <t>Открытый Чемпионат Приморского края
WRPF любители Пауэрлифтинг классический в бинтах
Арсеньев/Приморский край, 18 декабря 2020 года</t>
  </si>
  <si>
    <t>Открытый Чемпионат Приморского края
WRPF любители Жим лежа без экипировки ДК
Арсеньев/Приморский край, 18 декабря 2020 года</t>
  </si>
  <si>
    <t>Открытый Чемпионат Приморского края
WRPF любители Жим лежа без экипировки
Арсеньев/Приморский край, 18 декабря 2020 года</t>
  </si>
  <si>
    <t>Открытый Чемпионат Приморского края
WEPF Жим лежа в многопетельной софт экипировке
Арсеньев/Приморский край, 18 декабря 2020 года</t>
  </si>
  <si>
    <t>Открытый Чемпионат Приморского края
WRPF любители Становая тяга без экипировки ДК
Арсеньев/Приморский край, 18 декабря 2020 года</t>
  </si>
  <si>
    <t>Открытый Чемпионат Приморского края
WRPF любители Становая тяга без экипировки
Арсеньев/Приморский край, 18 декабря 2020 года</t>
  </si>
  <si>
    <t xml:space="preserve">Турпак А. </t>
  </si>
  <si>
    <t xml:space="preserve">Мирошниченко А. </t>
  </si>
  <si>
    <t xml:space="preserve">Литвинов И. </t>
  </si>
  <si>
    <t xml:space="preserve">Хакимов Б. </t>
  </si>
  <si>
    <t xml:space="preserve">Сухобок М. </t>
  </si>
  <si>
    <t xml:space="preserve">Андреев Т. </t>
  </si>
  <si>
    <t>Весовая категория</t>
  </si>
  <si>
    <t xml:space="preserve">Лаптенок А. </t>
  </si>
  <si>
    <t>Соколов Ю., Дудников А.</t>
  </si>
  <si>
    <t xml:space="preserve">Кузнецов Д. </t>
  </si>
  <si>
    <t>№</t>
  </si>
  <si>
    <t xml:space="preserve">
Дата рождения/Возраст</t>
  </si>
  <si>
    <t>Возрастная группа</t>
  </si>
  <si>
    <t>O</t>
  </si>
  <si>
    <t>T1</t>
  </si>
  <si>
    <t>M2</t>
  </si>
  <si>
    <t>J</t>
  </si>
  <si>
    <t>M1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</si>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</sst>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6"/>
  <sheetViews>
    <sheetView tabSelected="1" workbookViewId="0">
      <selection sqref="A1:U2"/>
    </sheetView>
  </sheetViews>
  <sheetFormatPr baseColWidth="10" defaultColWidth="9.1640625" defaultRowHeight="13"/>
  <cols>
    <col min="1" max="1" width="7.33203125" style="5" bestFit="1" customWidth="1"/>
    <col min="2" max="2" width="15.832031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8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6640625" style="6" bestFit="1" customWidth="1"/>
    <col min="21" max="21" width="21" style="5" customWidth="1"/>
    <col min="22" max="16384" width="9.1640625" style="3"/>
  </cols>
  <sheetData>
    <row r="1" spans="1:21" s="2" customFormat="1" ht="29" customHeight="1">
      <c r="A1" s="44" t="s">
        <v>260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279</v>
      </c>
      <c r="B3" s="34" t="s">
        <v>0</v>
      </c>
      <c r="C3" s="54" t="s">
        <v>280</v>
      </c>
      <c r="D3" s="54" t="s">
        <v>6</v>
      </c>
      <c r="E3" s="38" t="s">
        <v>281</v>
      </c>
      <c r="F3" s="38" t="s">
        <v>5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6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7"/>
      <c r="T4" s="39"/>
      <c r="U4" s="41"/>
    </row>
    <row r="5" spans="1:21" ht="16">
      <c r="A5" s="42" t="s">
        <v>138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28</v>
      </c>
      <c r="B6" s="7" t="s">
        <v>139</v>
      </c>
      <c r="C6" s="7" t="s">
        <v>140</v>
      </c>
      <c r="D6" s="7" t="s">
        <v>141</v>
      </c>
      <c r="E6" s="7" t="s">
        <v>282</v>
      </c>
      <c r="F6" s="7" t="s">
        <v>14</v>
      </c>
      <c r="G6" s="14" t="s">
        <v>37</v>
      </c>
      <c r="H6" s="14" t="s">
        <v>47</v>
      </c>
      <c r="I6" s="15" t="s">
        <v>55</v>
      </c>
      <c r="J6" s="8"/>
      <c r="K6" s="14" t="s">
        <v>46</v>
      </c>
      <c r="L6" s="14" t="s">
        <v>142</v>
      </c>
      <c r="M6" s="15" t="s">
        <v>143</v>
      </c>
      <c r="N6" s="8"/>
      <c r="O6" s="14" t="s">
        <v>85</v>
      </c>
      <c r="P6" s="14" t="s">
        <v>69</v>
      </c>
      <c r="Q6" s="15" t="s">
        <v>144</v>
      </c>
      <c r="R6" s="8"/>
      <c r="S6" s="30" t="str">
        <f>"297,5"</f>
        <v>297,5</v>
      </c>
      <c r="T6" s="8" t="str">
        <f>"338,7335"</f>
        <v>338,7335</v>
      </c>
      <c r="U6" s="7" t="s">
        <v>269</v>
      </c>
    </row>
    <row r="7" spans="1:21">
      <c r="B7" s="5" t="s">
        <v>29</v>
      </c>
    </row>
    <row r="8" spans="1:21" ht="16">
      <c r="A8" s="33" t="s">
        <v>138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8" t="s">
        <v>38</v>
      </c>
      <c r="B9" s="7" t="s">
        <v>145</v>
      </c>
      <c r="C9" s="7" t="s">
        <v>146</v>
      </c>
      <c r="D9" s="7" t="s">
        <v>147</v>
      </c>
      <c r="E9" s="7" t="s">
        <v>287</v>
      </c>
      <c r="F9" s="7" t="s">
        <v>34</v>
      </c>
      <c r="G9" s="15" t="s">
        <v>85</v>
      </c>
      <c r="H9" s="15" t="s">
        <v>85</v>
      </c>
      <c r="I9" s="15" t="s">
        <v>85</v>
      </c>
      <c r="J9" s="8"/>
      <c r="K9" s="15"/>
      <c r="L9" s="8"/>
      <c r="M9" s="8"/>
      <c r="N9" s="8"/>
      <c r="O9" s="15"/>
      <c r="P9" s="8"/>
      <c r="Q9" s="8"/>
      <c r="R9" s="8"/>
      <c r="S9" s="30">
        <v>0</v>
      </c>
      <c r="T9" s="8" t="str">
        <f>"0,0000"</f>
        <v>0,0000</v>
      </c>
      <c r="U9" s="7"/>
    </row>
    <row r="10" spans="1:21">
      <c r="B10" s="5" t="s">
        <v>29</v>
      </c>
    </row>
    <row r="11" spans="1:21" ht="16">
      <c r="A11" s="33" t="s">
        <v>71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1">
      <c r="A12" s="8" t="s">
        <v>28</v>
      </c>
      <c r="B12" s="7" t="s">
        <v>148</v>
      </c>
      <c r="C12" s="7" t="s">
        <v>149</v>
      </c>
      <c r="D12" s="7" t="s">
        <v>150</v>
      </c>
      <c r="E12" s="7" t="s">
        <v>282</v>
      </c>
      <c r="F12" s="7" t="s">
        <v>34</v>
      </c>
      <c r="G12" s="14" t="s">
        <v>76</v>
      </c>
      <c r="H12" s="14" t="s">
        <v>66</v>
      </c>
      <c r="I12" s="14" t="s">
        <v>35</v>
      </c>
      <c r="J12" s="8"/>
      <c r="K12" s="14" t="s">
        <v>55</v>
      </c>
      <c r="L12" s="14" t="s">
        <v>85</v>
      </c>
      <c r="M12" s="15" t="s">
        <v>69</v>
      </c>
      <c r="N12" s="8"/>
      <c r="O12" s="14" t="s">
        <v>151</v>
      </c>
      <c r="P12" s="14" t="s">
        <v>129</v>
      </c>
      <c r="Q12" s="15" t="s">
        <v>56</v>
      </c>
      <c r="R12" s="8"/>
      <c r="S12" s="30" t="str">
        <f>"475,0"</f>
        <v>475,0</v>
      </c>
      <c r="T12" s="8" t="str">
        <f>"328,7950"</f>
        <v>328,7950</v>
      </c>
      <c r="U12" s="7"/>
    </row>
    <row r="13" spans="1:21">
      <c r="B13" s="5" t="s">
        <v>29</v>
      </c>
    </row>
    <row r="14" spans="1:21" ht="16">
      <c r="A14" s="33" t="s">
        <v>152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21">
      <c r="A15" s="8" t="s">
        <v>28</v>
      </c>
      <c r="B15" s="7" t="s">
        <v>153</v>
      </c>
      <c r="C15" s="7" t="s">
        <v>154</v>
      </c>
      <c r="D15" s="7" t="s">
        <v>155</v>
      </c>
      <c r="E15" s="7" t="s">
        <v>282</v>
      </c>
      <c r="F15" s="7" t="s">
        <v>34</v>
      </c>
      <c r="G15" s="14" t="s">
        <v>87</v>
      </c>
      <c r="H15" s="14" t="s">
        <v>117</v>
      </c>
      <c r="I15" s="14" t="s">
        <v>106</v>
      </c>
      <c r="J15" s="8"/>
      <c r="K15" s="14" t="s">
        <v>67</v>
      </c>
      <c r="L15" s="15" t="s">
        <v>109</v>
      </c>
      <c r="M15" s="14" t="s">
        <v>109</v>
      </c>
      <c r="N15" s="8"/>
      <c r="O15" s="14" t="s">
        <v>156</v>
      </c>
      <c r="P15" s="14" t="s">
        <v>108</v>
      </c>
      <c r="Q15" s="14" t="s">
        <v>157</v>
      </c>
      <c r="R15" s="8"/>
      <c r="S15" s="30" t="str">
        <f>"670,0"</f>
        <v>670,0</v>
      </c>
      <c r="T15" s="8" t="str">
        <f>"397,1760"</f>
        <v>397,1760</v>
      </c>
      <c r="U15" s="7"/>
    </row>
    <row r="16" spans="1:21">
      <c r="B16" s="5" t="s">
        <v>29</v>
      </c>
    </row>
    <row r="25" spans="3:6" ht="18">
      <c r="C25" s="9"/>
      <c r="D25" s="9"/>
    </row>
    <row r="26" spans="3:6" ht="16">
      <c r="C26" s="10"/>
      <c r="D26" s="10"/>
    </row>
    <row r="27" spans="3:6" ht="14">
      <c r="C27" s="11"/>
      <c r="D27" s="12"/>
    </row>
    <row r="28" spans="3:6" ht="14">
      <c r="C28" s="1"/>
      <c r="D28" s="1"/>
      <c r="E28" s="1"/>
      <c r="F28" s="1"/>
    </row>
    <row r="29" spans="3:6">
      <c r="E29" s="6"/>
      <c r="F29" s="6"/>
    </row>
    <row r="32" spans="3:6" ht="16">
      <c r="C32" s="28"/>
      <c r="D32" s="28"/>
    </row>
    <row r="33" spans="3:6" ht="14">
      <c r="C33" s="11"/>
      <c r="D33" s="12"/>
    </row>
    <row r="34" spans="3:6" ht="14">
      <c r="C34" s="1"/>
      <c r="D34" s="1"/>
      <c r="E34" s="1"/>
      <c r="F34" s="1"/>
    </row>
    <row r="35" spans="3:6">
      <c r="E35" s="6"/>
      <c r="F35" s="6"/>
    </row>
    <row r="36" spans="3:6">
      <c r="E36" s="6"/>
      <c r="F36" s="6"/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B3:B4"/>
    <mergeCell ref="S3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5"/>
  <sheetViews>
    <sheetView workbookViewId="0">
      <selection sqref="A1:U2"/>
    </sheetView>
  </sheetViews>
  <sheetFormatPr baseColWidth="10" defaultColWidth="9.1640625" defaultRowHeight="13"/>
  <cols>
    <col min="1" max="1" width="7.33203125" style="5" bestFit="1" customWidth="1"/>
    <col min="2" max="2" width="18.6640625" style="5" bestFit="1" customWidth="1"/>
    <col min="3" max="3" width="27.33203125" style="5" bestFit="1" customWidth="1"/>
    <col min="4" max="4" width="21.5" style="5" bestFit="1" customWidth="1"/>
    <col min="5" max="5" width="10.5" style="5" bestFit="1" customWidth="1"/>
    <col min="6" max="6" width="28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8" width="5.5" style="6" customWidth="1"/>
    <col min="19" max="19" width="7.83203125" style="6" bestFit="1" customWidth="1"/>
    <col min="20" max="20" width="8.6640625" style="6" bestFit="1" customWidth="1"/>
    <col min="21" max="21" width="28.5" style="5" bestFit="1" customWidth="1"/>
    <col min="22" max="16384" width="9.1640625" style="3"/>
  </cols>
  <sheetData>
    <row r="1" spans="1:21" s="2" customFormat="1" ht="29" customHeight="1">
      <c r="A1" s="44" t="s">
        <v>261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279</v>
      </c>
      <c r="B3" s="34" t="s">
        <v>0</v>
      </c>
      <c r="C3" s="54" t="s">
        <v>280</v>
      </c>
      <c r="D3" s="54" t="s">
        <v>6</v>
      </c>
      <c r="E3" s="38" t="s">
        <v>281</v>
      </c>
      <c r="F3" s="38" t="s">
        <v>5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39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28</v>
      </c>
      <c r="B6" s="7" t="s">
        <v>40</v>
      </c>
      <c r="C6" s="7" t="s">
        <v>41</v>
      </c>
      <c r="D6" s="7" t="s">
        <v>42</v>
      </c>
      <c r="E6" s="7" t="s">
        <v>282</v>
      </c>
      <c r="F6" s="7" t="s">
        <v>34</v>
      </c>
      <c r="G6" s="14" t="s">
        <v>43</v>
      </c>
      <c r="H6" s="15" t="s">
        <v>37</v>
      </c>
      <c r="I6" s="15" t="s">
        <v>37</v>
      </c>
      <c r="J6" s="8"/>
      <c r="K6" s="14" t="s">
        <v>44</v>
      </c>
      <c r="L6" s="14" t="s">
        <v>45</v>
      </c>
      <c r="M6" s="15" t="s">
        <v>46</v>
      </c>
      <c r="N6" s="8"/>
      <c r="O6" s="14" t="s">
        <v>43</v>
      </c>
      <c r="P6" s="14" t="s">
        <v>37</v>
      </c>
      <c r="Q6" s="14" t="s">
        <v>47</v>
      </c>
      <c r="R6" s="8"/>
      <c r="S6" s="8" t="str">
        <f>"265,0"</f>
        <v>265,0</v>
      </c>
      <c r="T6" s="8" t="str">
        <f>"359,6845"</f>
        <v>359,6845</v>
      </c>
      <c r="U6" s="7" t="s">
        <v>270</v>
      </c>
    </row>
    <row r="7" spans="1:21">
      <c r="B7" s="5" t="s">
        <v>29</v>
      </c>
    </row>
    <row r="8" spans="1:21" ht="16">
      <c r="A8" s="33" t="s">
        <v>48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17" t="s">
        <v>28</v>
      </c>
      <c r="B9" s="16" t="s">
        <v>49</v>
      </c>
      <c r="C9" s="16" t="s">
        <v>50</v>
      </c>
      <c r="D9" s="16" t="s">
        <v>51</v>
      </c>
      <c r="E9" s="16" t="s">
        <v>287</v>
      </c>
      <c r="F9" s="16" t="s">
        <v>52</v>
      </c>
      <c r="G9" s="22" t="s">
        <v>35</v>
      </c>
      <c r="H9" s="22" t="s">
        <v>36</v>
      </c>
      <c r="I9" s="22" t="s">
        <v>53</v>
      </c>
      <c r="J9" s="17"/>
      <c r="K9" s="22" t="s">
        <v>54</v>
      </c>
      <c r="L9" s="22" t="s">
        <v>47</v>
      </c>
      <c r="M9" s="22" t="s">
        <v>55</v>
      </c>
      <c r="N9" s="17"/>
      <c r="O9" s="22" t="s">
        <v>56</v>
      </c>
      <c r="P9" s="23" t="s">
        <v>57</v>
      </c>
      <c r="Q9" s="23" t="s">
        <v>57</v>
      </c>
      <c r="R9" s="17"/>
      <c r="S9" s="17" t="str">
        <f>"490,0"</f>
        <v>490,0</v>
      </c>
      <c r="T9" s="17" t="str">
        <f>"366,8140"</f>
        <v>366,8140</v>
      </c>
      <c r="U9" s="16" t="s">
        <v>271</v>
      </c>
    </row>
    <row r="10" spans="1:21">
      <c r="A10" s="19" t="s">
        <v>137</v>
      </c>
      <c r="B10" s="18" t="s">
        <v>58</v>
      </c>
      <c r="C10" s="18" t="s">
        <v>59</v>
      </c>
      <c r="D10" s="18" t="s">
        <v>60</v>
      </c>
      <c r="E10" s="18" t="s">
        <v>287</v>
      </c>
      <c r="F10" s="18" t="s">
        <v>52</v>
      </c>
      <c r="G10" s="24" t="s">
        <v>36</v>
      </c>
      <c r="H10" s="24" t="s">
        <v>53</v>
      </c>
      <c r="I10" s="24" t="s">
        <v>61</v>
      </c>
      <c r="J10" s="19"/>
      <c r="K10" s="24" t="s">
        <v>62</v>
      </c>
      <c r="L10" s="25" t="s">
        <v>54</v>
      </c>
      <c r="M10" s="25" t="s">
        <v>54</v>
      </c>
      <c r="N10" s="19"/>
      <c r="O10" s="25" t="s">
        <v>53</v>
      </c>
      <c r="P10" s="24" t="s">
        <v>53</v>
      </c>
      <c r="Q10" s="24" t="s">
        <v>61</v>
      </c>
      <c r="R10" s="19"/>
      <c r="S10" s="19" t="str">
        <f>"462,5"</f>
        <v>462,5</v>
      </c>
      <c r="T10" s="19" t="str">
        <f>"331,7512"</f>
        <v>331,7512</v>
      </c>
      <c r="U10" s="18" t="s">
        <v>272</v>
      </c>
    </row>
    <row r="11" spans="1:21">
      <c r="A11" s="21" t="s">
        <v>28</v>
      </c>
      <c r="B11" s="20" t="s">
        <v>63</v>
      </c>
      <c r="C11" s="20" t="s">
        <v>64</v>
      </c>
      <c r="D11" s="20" t="s">
        <v>65</v>
      </c>
      <c r="E11" s="20" t="s">
        <v>285</v>
      </c>
      <c r="F11" s="20" t="s">
        <v>52</v>
      </c>
      <c r="G11" s="26" t="s">
        <v>66</v>
      </c>
      <c r="H11" s="26" t="s">
        <v>67</v>
      </c>
      <c r="I11" s="26" t="s">
        <v>68</v>
      </c>
      <c r="J11" s="21"/>
      <c r="K11" s="27" t="s">
        <v>69</v>
      </c>
      <c r="L11" s="27" t="s">
        <v>69</v>
      </c>
      <c r="M11" s="26" t="s">
        <v>69</v>
      </c>
      <c r="N11" s="21"/>
      <c r="O11" s="26" t="s">
        <v>61</v>
      </c>
      <c r="P11" s="26" t="s">
        <v>70</v>
      </c>
      <c r="Q11" s="27" t="s">
        <v>56</v>
      </c>
      <c r="R11" s="21"/>
      <c r="S11" s="21" t="str">
        <f>"472,5"</f>
        <v>472,5</v>
      </c>
      <c r="T11" s="21" t="str">
        <f>"348,0907"</f>
        <v>348,0907</v>
      </c>
      <c r="U11" s="20" t="s">
        <v>271</v>
      </c>
    </row>
    <row r="12" spans="1:21">
      <c r="B12" s="5" t="s">
        <v>29</v>
      </c>
    </row>
    <row r="13" spans="1:21" ht="16">
      <c r="A13" s="33" t="s">
        <v>71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21">
      <c r="A14" s="17" t="s">
        <v>28</v>
      </c>
      <c r="B14" s="16" t="s">
        <v>72</v>
      </c>
      <c r="C14" s="16" t="s">
        <v>73</v>
      </c>
      <c r="D14" s="16" t="s">
        <v>74</v>
      </c>
      <c r="E14" s="16" t="s">
        <v>283</v>
      </c>
      <c r="F14" s="16" t="s">
        <v>34</v>
      </c>
      <c r="G14" s="22" t="s">
        <v>75</v>
      </c>
      <c r="H14" s="22" t="s">
        <v>76</v>
      </c>
      <c r="I14" s="23" t="s">
        <v>77</v>
      </c>
      <c r="J14" s="17"/>
      <c r="K14" s="22" t="s">
        <v>22</v>
      </c>
      <c r="L14" s="22" t="s">
        <v>78</v>
      </c>
      <c r="M14" s="23" t="s">
        <v>79</v>
      </c>
      <c r="N14" s="17"/>
      <c r="O14" s="23" t="s">
        <v>80</v>
      </c>
      <c r="P14" s="22" t="s">
        <v>80</v>
      </c>
      <c r="Q14" s="22" t="s">
        <v>81</v>
      </c>
      <c r="R14" s="22" t="s">
        <v>36</v>
      </c>
      <c r="S14" s="17" t="str">
        <f>"385,0"</f>
        <v>385,0</v>
      </c>
      <c r="T14" s="17" t="str">
        <f>"259,2590"</f>
        <v>259,2590</v>
      </c>
      <c r="U14" s="16" t="s">
        <v>273</v>
      </c>
    </row>
    <row r="15" spans="1:21">
      <c r="A15" s="19" t="s">
        <v>28</v>
      </c>
      <c r="B15" s="18" t="s">
        <v>82</v>
      </c>
      <c r="C15" s="18" t="s">
        <v>83</v>
      </c>
      <c r="D15" s="18" t="s">
        <v>84</v>
      </c>
      <c r="E15" s="18" t="s">
        <v>285</v>
      </c>
      <c r="F15" s="18" t="s">
        <v>52</v>
      </c>
      <c r="G15" s="24" t="s">
        <v>61</v>
      </c>
      <c r="H15" s="24" t="s">
        <v>70</v>
      </c>
      <c r="I15" s="24" t="s">
        <v>56</v>
      </c>
      <c r="J15" s="19"/>
      <c r="K15" s="24" t="s">
        <v>55</v>
      </c>
      <c r="L15" s="24" t="s">
        <v>85</v>
      </c>
      <c r="M15" s="24" t="s">
        <v>69</v>
      </c>
      <c r="N15" s="19"/>
      <c r="O15" s="24" t="s">
        <v>86</v>
      </c>
      <c r="P15" s="24" t="s">
        <v>87</v>
      </c>
      <c r="Q15" s="25" t="s">
        <v>88</v>
      </c>
      <c r="R15" s="19"/>
      <c r="S15" s="19" t="str">
        <f>"555,0"</f>
        <v>555,0</v>
      </c>
      <c r="T15" s="19" t="str">
        <f>"375,4020"</f>
        <v>375,4020</v>
      </c>
      <c r="U15" s="18" t="s">
        <v>272</v>
      </c>
    </row>
    <row r="16" spans="1:21">
      <c r="A16" s="19" t="s">
        <v>137</v>
      </c>
      <c r="B16" s="18" t="s">
        <v>89</v>
      </c>
      <c r="C16" s="18" t="s">
        <v>90</v>
      </c>
      <c r="D16" s="18" t="s">
        <v>91</v>
      </c>
      <c r="E16" s="18" t="s">
        <v>285</v>
      </c>
      <c r="F16" s="18" t="s">
        <v>92</v>
      </c>
      <c r="G16" s="24" t="s">
        <v>36</v>
      </c>
      <c r="H16" s="24" t="s">
        <v>93</v>
      </c>
      <c r="I16" s="24" t="s">
        <v>70</v>
      </c>
      <c r="J16" s="19"/>
      <c r="K16" s="24" t="s">
        <v>37</v>
      </c>
      <c r="L16" s="24" t="s">
        <v>55</v>
      </c>
      <c r="M16" s="25" t="s">
        <v>94</v>
      </c>
      <c r="N16" s="19"/>
      <c r="O16" s="24" t="s">
        <v>95</v>
      </c>
      <c r="P16" s="24" t="s">
        <v>96</v>
      </c>
      <c r="Q16" s="24" t="s">
        <v>97</v>
      </c>
      <c r="R16" s="19"/>
      <c r="S16" s="19" t="str">
        <f>"520,0"</f>
        <v>520,0</v>
      </c>
      <c r="T16" s="19" t="str">
        <f>"355,2640"</f>
        <v>355,2640</v>
      </c>
      <c r="U16" s="18" t="s">
        <v>270</v>
      </c>
    </row>
    <row r="17" spans="1:21">
      <c r="A17" s="21" t="s">
        <v>28</v>
      </c>
      <c r="B17" s="20" t="s">
        <v>98</v>
      </c>
      <c r="C17" s="20" t="s">
        <v>99</v>
      </c>
      <c r="D17" s="20" t="s">
        <v>100</v>
      </c>
      <c r="E17" s="20" t="s">
        <v>284</v>
      </c>
      <c r="F17" s="20" t="s">
        <v>14</v>
      </c>
      <c r="G17" s="26" t="s">
        <v>76</v>
      </c>
      <c r="H17" s="26" t="s">
        <v>101</v>
      </c>
      <c r="I17" s="26" t="s">
        <v>77</v>
      </c>
      <c r="J17" s="21"/>
      <c r="K17" s="26" t="s">
        <v>76</v>
      </c>
      <c r="L17" s="27" t="s">
        <v>101</v>
      </c>
      <c r="M17" s="26" t="s">
        <v>101</v>
      </c>
      <c r="N17" s="21"/>
      <c r="O17" s="27" t="s">
        <v>77</v>
      </c>
      <c r="P17" s="26" t="s">
        <v>67</v>
      </c>
      <c r="Q17" s="26" t="s">
        <v>81</v>
      </c>
      <c r="R17" s="21"/>
      <c r="S17" s="21" t="str">
        <f>"440,0"</f>
        <v>440,0</v>
      </c>
      <c r="T17" s="21" t="str">
        <f>"376,9048"</f>
        <v>376,9048</v>
      </c>
      <c r="U17" s="20"/>
    </row>
    <row r="18" spans="1:21">
      <c r="B18" s="5" t="s">
        <v>29</v>
      </c>
    </row>
    <row r="19" spans="1:21" ht="16">
      <c r="A19" s="33" t="s">
        <v>102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21">
      <c r="A20" s="17" t="s">
        <v>28</v>
      </c>
      <c r="B20" s="16" t="s">
        <v>103</v>
      </c>
      <c r="C20" s="16" t="s">
        <v>104</v>
      </c>
      <c r="D20" s="16" t="s">
        <v>105</v>
      </c>
      <c r="E20" s="16" t="s">
        <v>282</v>
      </c>
      <c r="F20" s="16" t="s">
        <v>34</v>
      </c>
      <c r="G20" s="22" t="s">
        <v>106</v>
      </c>
      <c r="H20" s="22" t="s">
        <v>107</v>
      </c>
      <c r="I20" s="23" t="s">
        <v>108</v>
      </c>
      <c r="J20" s="17"/>
      <c r="K20" s="22" t="s">
        <v>109</v>
      </c>
      <c r="L20" s="23" t="s">
        <v>81</v>
      </c>
      <c r="M20" s="23" t="s">
        <v>81</v>
      </c>
      <c r="N20" s="17"/>
      <c r="O20" s="22" t="s">
        <v>110</v>
      </c>
      <c r="P20" s="22" t="s">
        <v>111</v>
      </c>
      <c r="Q20" s="23" t="s">
        <v>112</v>
      </c>
      <c r="R20" s="17"/>
      <c r="S20" s="17" t="str">
        <f>"715,0"</f>
        <v>715,0</v>
      </c>
      <c r="T20" s="17" t="str">
        <f>"443,9435"</f>
        <v>443,9435</v>
      </c>
      <c r="U20" s="16"/>
    </row>
    <row r="21" spans="1:21">
      <c r="A21" s="21" t="s">
        <v>137</v>
      </c>
      <c r="B21" s="20" t="s">
        <v>113</v>
      </c>
      <c r="C21" s="20" t="s">
        <v>114</v>
      </c>
      <c r="D21" s="20" t="s">
        <v>115</v>
      </c>
      <c r="E21" s="20" t="s">
        <v>282</v>
      </c>
      <c r="F21" s="20" t="s">
        <v>34</v>
      </c>
      <c r="G21" s="26" t="s">
        <v>56</v>
      </c>
      <c r="H21" s="27" t="s">
        <v>116</v>
      </c>
      <c r="I21" s="27" t="s">
        <v>97</v>
      </c>
      <c r="J21" s="21"/>
      <c r="K21" s="26" t="s">
        <v>85</v>
      </c>
      <c r="L21" s="27" t="s">
        <v>76</v>
      </c>
      <c r="M21" s="27" t="s">
        <v>76</v>
      </c>
      <c r="N21" s="21"/>
      <c r="O21" s="26" t="s">
        <v>86</v>
      </c>
      <c r="P21" s="27" t="s">
        <v>117</v>
      </c>
      <c r="Q21" s="21"/>
      <c r="R21" s="21"/>
      <c r="S21" s="21" t="str">
        <f>"540,0"</f>
        <v>540,0</v>
      </c>
      <c r="T21" s="21" t="str">
        <f>"334,4760"</f>
        <v>334,4760</v>
      </c>
      <c r="U21" s="20" t="s">
        <v>270</v>
      </c>
    </row>
    <row r="22" spans="1:21">
      <c r="B22" s="5" t="s">
        <v>29</v>
      </c>
    </row>
    <row r="23" spans="1:21" ht="16">
      <c r="A23" s="33" t="s">
        <v>118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21">
      <c r="A24" s="8" t="s">
        <v>28</v>
      </c>
      <c r="B24" s="7" t="s">
        <v>119</v>
      </c>
      <c r="C24" s="7" t="s">
        <v>120</v>
      </c>
      <c r="D24" s="7" t="s">
        <v>121</v>
      </c>
      <c r="E24" s="7" t="s">
        <v>283</v>
      </c>
      <c r="F24" s="7" t="s">
        <v>52</v>
      </c>
      <c r="G24" s="14" t="s">
        <v>66</v>
      </c>
      <c r="H24" s="14" t="s">
        <v>109</v>
      </c>
      <c r="I24" s="14" t="s">
        <v>122</v>
      </c>
      <c r="J24" s="8"/>
      <c r="K24" s="14" t="s">
        <v>43</v>
      </c>
      <c r="L24" s="14" t="s">
        <v>37</v>
      </c>
      <c r="M24" s="14" t="s">
        <v>54</v>
      </c>
      <c r="N24" s="8"/>
      <c r="O24" s="14" t="s">
        <v>69</v>
      </c>
      <c r="P24" s="14" t="s">
        <v>101</v>
      </c>
      <c r="Q24" s="14" t="s">
        <v>77</v>
      </c>
      <c r="R24" s="8"/>
      <c r="S24" s="8" t="str">
        <f>"410,0"</f>
        <v>410,0</v>
      </c>
      <c r="T24" s="8" t="str">
        <f>"235,9550"</f>
        <v>235,9550</v>
      </c>
      <c r="U24" s="7" t="s">
        <v>272</v>
      </c>
    </row>
    <row r="25" spans="1:21">
      <c r="B25" s="5" t="s">
        <v>29</v>
      </c>
    </row>
    <row r="26" spans="1:21" ht="16">
      <c r="A26" s="33" t="s">
        <v>123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>
      <c r="A27" s="8" t="s">
        <v>28</v>
      </c>
      <c r="B27" s="7" t="s">
        <v>124</v>
      </c>
      <c r="C27" s="7" t="s">
        <v>125</v>
      </c>
      <c r="D27" s="7" t="s">
        <v>126</v>
      </c>
      <c r="E27" s="7" t="s">
        <v>282</v>
      </c>
      <c r="F27" s="7" t="s">
        <v>34</v>
      </c>
      <c r="G27" s="14" t="s">
        <v>127</v>
      </c>
      <c r="H27" s="15" t="s">
        <v>112</v>
      </c>
      <c r="I27" s="14" t="s">
        <v>128</v>
      </c>
      <c r="J27" s="8"/>
      <c r="K27" s="14" t="s">
        <v>129</v>
      </c>
      <c r="L27" s="14" t="s">
        <v>57</v>
      </c>
      <c r="M27" s="15" t="s">
        <v>130</v>
      </c>
      <c r="N27" s="8"/>
      <c r="O27" s="14" t="s">
        <v>127</v>
      </c>
      <c r="P27" s="15" t="s">
        <v>131</v>
      </c>
      <c r="Q27" s="8"/>
      <c r="R27" s="8"/>
      <c r="S27" s="8" t="str">
        <f>"822,5"</f>
        <v>822,5</v>
      </c>
      <c r="T27" s="8" t="str">
        <f>"458,2147"</f>
        <v>458,2147</v>
      </c>
      <c r="U27" s="7" t="s">
        <v>274</v>
      </c>
    </row>
    <row r="28" spans="1:21">
      <c r="B28" s="5" t="s">
        <v>29</v>
      </c>
    </row>
    <row r="37" spans="3:6" ht="18">
      <c r="C37" s="9"/>
      <c r="D37" s="9"/>
    </row>
    <row r="38" spans="3:6" ht="16">
      <c r="C38" s="10"/>
      <c r="D38" s="10"/>
    </row>
    <row r="39" spans="3:6" ht="14">
      <c r="C39" s="11"/>
      <c r="D39" s="12"/>
    </row>
    <row r="40" spans="3:6" ht="14">
      <c r="C40" s="1"/>
      <c r="D40" s="1"/>
      <c r="E40" s="1"/>
      <c r="F40" s="1"/>
    </row>
    <row r="41" spans="3:6">
      <c r="E41" s="6"/>
      <c r="F41" s="6"/>
    </row>
    <row r="44" spans="3:6" ht="16">
      <c r="C44" s="28"/>
      <c r="D44" s="28"/>
    </row>
    <row r="45" spans="3:6" ht="14">
      <c r="C45" s="11"/>
      <c r="D45" s="12"/>
    </row>
    <row r="46" spans="3:6" ht="14">
      <c r="C46" s="1"/>
      <c r="D46" s="1"/>
      <c r="E46" s="1"/>
      <c r="F46" s="1"/>
    </row>
    <row r="47" spans="3:6">
      <c r="E47" s="6"/>
      <c r="F47" s="6"/>
    </row>
    <row r="48" spans="3:6">
      <c r="E48" s="6"/>
      <c r="F48" s="6"/>
    </row>
    <row r="49" spans="3:6">
      <c r="E49" s="6"/>
      <c r="F49" s="6"/>
    </row>
    <row r="51" spans="3:6" ht="14">
      <c r="C51" s="11"/>
      <c r="D51" s="12"/>
    </row>
    <row r="52" spans="3:6" ht="14">
      <c r="C52" s="1"/>
      <c r="D52" s="1"/>
      <c r="E52" s="1"/>
      <c r="F52" s="1"/>
    </row>
    <row r="53" spans="3:6">
      <c r="E53" s="6"/>
      <c r="F53" s="6"/>
    </row>
    <row r="54" spans="3:6">
      <c r="E54" s="6"/>
      <c r="F54" s="6"/>
    </row>
    <row r="55" spans="3:6">
      <c r="E55" s="6"/>
      <c r="F55" s="6"/>
    </row>
    <row r="57" spans="3:6" ht="14">
      <c r="C57" s="11"/>
      <c r="D57" s="12"/>
    </row>
    <row r="58" spans="3:6" ht="14">
      <c r="C58" s="1"/>
      <c r="D58" s="1"/>
      <c r="E58" s="1"/>
      <c r="F58" s="1"/>
    </row>
    <row r="59" spans="3:6">
      <c r="E59" s="6"/>
      <c r="F59" s="6"/>
    </row>
    <row r="60" spans="3:6">
      <c r="E60" s="6"/>
      <c r="F60" s="6"/>
    </row>
    <row r="61" spans="3:6">
      <c r="E61" s="6"/>
      <c r="F61" s="6"/>
    </row>
    <row r="63" spans="3:6" ht="14">
      <c r="C63" s="11"/>
      <c r="D63" s="12"/>
    </row>
    <row r="64" spans="3:6" ht="14">
      <c r="C64" s="1"/>
      <c r="D64" s="1"/>
      <c r="E64" s="1"/>
      <c r="F64" s="1"/>
    </row>
    <row r="65" spans="5:6">
      <c r="E65" s="6"/>
      <c r="F65" s="6"/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26:R26"/>
    <mergeCell ref="A5:R5"/>
    <mergeCell ref="A8:R8"/>
    <mergeCell ref="A13:R13"/>
    <mergeCell ref="A19:R19"/>
    <mergeCell ref="A23:R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7"/>
  <sheetViews>
    <sheetView workbookViewId="0">
      <selection sqref="A1:U2"/>
    </sheetView>
  </sheetViews>
  <sheetFormatPr baseColWidth="10" defaultColWidth="9.1640625" defaultRowHeight="13"/>
  <cols>
    <col min="1" max="1" width="7.33203125" style="5" bestFit="1" customWidth="1"/>
    <col min="2" max="2" width="15.1640625" style="5" bestFit="1" customWidth="1"/>
    <col min="3" max="3" width="26.33203125" style="5" bestFit="1" customWidth="1"/>
    <col min="4" max="4" width="15.5" style="5" bestFit="1" customWidth="1"/>
    <col min="5" max="5" width="10.5" style="5" customWidth="1"/>
    <col min="6" max="6" width="28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5.5" style="6" customWidth="1"/>
    <col min="16" max="16" width="4.6640625" style="6" customWidth="1"/>
    <col min="17" max="18" width="4.83203125" style="6" customWidth="1"/>
    <col min="19" max="19" width="7.83203125" style="29" bestFit="1" customWidth="1"/>
    <col min="20" max="20" width="6.6640625" style="6" bestFit="1" customWidth="1"/>
    <col min="21" max="21" width="24.33203125" style="5" customWidth="1"/>
    <col min="22" max="16384" width="9.1640625" style="3"/>
  </cols>
  <sheetData>
    <row r="1" spans="1:21" s="2" customFormat="1" ht="29" customHeight="1">
      <c r="A1" s="44" t="s">
        <v>262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279</v>
      </c>
      <c r="B3" s="34" t="s">
        <v>0</v>
      </c>
      <c r="C3" s="54" t="s">
        <v>280</v>
      </c>
      <c r="D3" s="54" t="s">
        <v>6</v>
      </c>
      <c r="E3" s="38" t="s">
        <v>281</v>
      </c>
      <c r="F3" s="38" t="s">
        <v>5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6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7"/>
      <c r="T4" s="39"/>
      <c r="U4" s="41"/>
    </row>
    <row r="5" spans="1:21" ht="16">
      <c r="A5" s="42" t="s">
        <v>30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38</v>
      </c>
      <c r="B6" s="7" t="s">
        <v>31</v>
      </c>
      <c r="C6" s="7" t="s">
        <v>32</v>
      </c>
      <c r="D6" s="7" t="s">
        <v>33</v>
      </c>
      <c r="E6" s="7" t="s">
        <v>285</v>
      </c>
      <c r="F6" s="7" t="s">
        <v>34</v>
      </c>
      <c r="G6" s="15" t="s">
        <v>35</v>
      </c>
      <c r="H6" s="14" t="s">
        <v>35</v>
      </c>
      <c r="I6" s="15" t="s">
        <v>36</v>
      </c>
      <c r="J6" s="8"/>
      <c r="K6" s="15" t="s">
        <v>37</v>
      </c>
      <c r="L6" s="15" t="s">
        <v>37</v>
      </c>
      <c r="M6" s="15" t="s">
        <v>37</v>
      </c>
      <c r="N6" s="8"/>
      <c r="O6" s="15" t="s">
        <v>36</v>
      </c>
      <c r="P6" s="8"/>
      <c r="Q6" s="8"/>
      <c r="R6" s="8"/>
      <c r="S6" s="30">
        <v>0</v>
      </c>
      <c r="T6" s="8" t="str">
        <f>"0,0000"</f>
        <v>0,0000</v>
      </c>
      <c r="U6" s="7" t="s">
        <v>270</v>
      </c>
    </row>
    <row r="7" spans="1:21">
      <c r="B7" s="5" t="s">
        <v>29</v>
      </c>
    </row>
    <row r="17" spans="3:4" ht="18">
      <c r="C17" s="9"/>
      <c r="D17" s="9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5">
    <pageSetUpPr fitToPage="1"/>
  </sheetPr>
  <dimension ref="A1:U20"/>
  <sheetViews>
    <sheetView workbookViewId="0">
      <selection sqref="A1:U2"/>
    </sheetView>
  </sheetViews>
  <sheetFormatPr baseColWidth="10" defaultColWidth="9.1640625" defaultRowHeight="13"/>
  <cols>
    <col min="1" max="1" width="7.3320312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83203125" style="5" bestFit="1" customWidth="1"/>
    <col min="7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7" width="4.5" style="6" customWidth="1"/>
    <col min="18" max="18" width="4.83203125" style="6" customWidth="1"/>
    <col min="19" max="19" width="7.83203125" style="6" bestFit="1" customWidth="1"/>
    <col min="20" max="20" width="8.6640625" style="6" bestFit="1" customWidth="1"/>
    <col min="21" max="21" width="18.33203125" style="5" customWidth="1"/>
    <col min="22" max="16384" width="9.1640625" style="3"/>
  </cols>
  <sheetData>
    <row r="1" spans="1:21" s="2" customFormat="1" ht="29" customHeight="1">
      <c r="A1" s="44" t="s">
        <v>263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279</v>
      </c>
      <c r="B3" s="34" t="s">
        <v>0</v>
      </c>
      <c r="C3" s="54" t="s">
        <v>280</v>
      </c>
      <c r="D3" s="54" t="s">
        <v>6</v>
      </c>
      <c r="E3" s="38" t="s">
        <v>281</v>
      </c>
      <c r="F3" s="38" t="s">
        <v>5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10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28</v>
      </c>
      <c r="B6" s="7" t="s">
        <v>11</v>
      </c>
      <c r="C6" s="7" t="s">
        <v>12</v>
      </c>
      <c r="D6" s="7" t="s">
        <v>13</v>
      </c>
      <c r="E6" s="7" t="s">
        <v>282</v>
      </c>
      <c r="F6" s="7" t="s">
        <v>14</v>
      </c>
      <c r="G6" s="14" t="s">
        <v>15</v>
      </c>
      <c r="H6" s="15" t="s">
        <v>16</v>
      </c>
      <c r="I6" s="15" t="s">
        <v>16</v>
      </c>
      <c r="J6" s="8"/>
      <c r="K6" s="14" t="s">
        <v>17</v>
      </c>
      <c r="L6" s="14" t="s">
        <v>18</v>
      </c>
      <c r="M6" s="14" t="s">
        <v>19</v>
      </c>
      <c r="N6" s="8"/>
      <c r="O6" s="14" t="s">
        <v>20</v>
      </c>
      <c r="P6" s="14" t="s">
        <v>21</v>
      </c>
      <c r="Q6" s="15" t="s">
        <v>22</v>
      </c>
      <c r="R6" s="8"/>
      <c r="S6" s="8" t="str">
        <f>"187,5"</f>
        <v>187,5</v>
      </c>
      <c r="T6" s="8" t="str">
        <f>"224,3812"</f>
        <v>224,3812</v>
      </c>
      <c r="U6" s="7"/>
    </row>
    <row r="7" spans="1:21">
      <c r="B7" s="5" t="s">
        <v>29</v>
      </c>
    </row>
    <row r="16" spans="1:21" ht="18">
      <c r="C16" s="9"/>
      <c r="D16" s="9"/>
    </row>
    <row r="17" spans="3:6" ht="16">
      <c r="C17" s="10"/>
      <c r="D17" s="10"/>
    </row>
    <row r="18" spans="3:6" ht="14">
      <c r="C18" s="11"/>
      <c r="D18" s="12"/>
    </row>
    <row r="19" spans="3:6" ht="14">
      <c r="C19" s="1"/>
      <c r="D19" s="1"/>
      <c r="E19" s="1"/>
      <c r="F19" s="1"/>
    </row>
    <row r="20" spans="3:6">
      <c r="E20" s="6"/>
      <c r="F20" s="6"/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"/>
  <sheetViews>
    <sheetView workbookViewId="0">
      <selection sqref="A1:M2"/>
    </sheetView>
  </sheetViews>
  <sheetFormatPr baseColWidth="10" defaultColWidth="9.1640625" defaultRowHeight="13"/>
  <cols>
    <col min="1" max="1" width="7.33203125" style="5" bestFit="1" customWidth="1"/>
    <col min="2" max="2" width="23.5" style="5" customWidth="1"/>
    <col min="3" max="3" width="27.33203125" style="5" bestFit="1" customWidth="1"/>
    <col min="4" max="4" width="21.5" style="5" bestFit="1" customWidth="1"/>
    <col min="5" max="5" width="10.5" style="5" bestFit="1" customWidth="1"/>
    <col min="6" max="6" width="28.664062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.664062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44" t="s">
        <v>264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279</v>
      </c>
      <c r="B3" s="34" t="s">
        <v>0</v>
      </c>
      <c r="C3" s="54" t="s">
        <v>280</v>
      </c>
      <c r="D3" s="54" t="s">
        <v>6</v>
      </c>
      <c r="E3" s="38" t="s">
        <v>281</v>
      </c>
      <c r="F3" s="38" t="s">
        <v>5</v>
      </c>
      <c r="G3" s="38" t="s">
        <v>8</v>
      </c>
      <c r="H3" s="38"/>
      <c r="I3" s="38"/>
      <c r="J3" s="38"/>
      <c r="K3" s="36" t="s">
        <v>158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7"/>
      <c r="L4" s="39"/>
      <c r="M4" s="41"/>
    </row>
    <row r="5" spans="1:13" ht="16">
      <c r="A5" s="42" t="s">
        <v>138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28</v>
      </c>
      <c r="B6" s="7" t="s">
        <v>191</v>
      </c>
      <c r="C6" s="7" t="s">
        <v>192</v>
      </c>
      <c r="D6" s="7" t="s">
        <v>193</v>
      </c>
      <c r="E6" s="7" t="s">
        <v>282</v>
      </c>
      <c r="F6" s="7" t="s">
        <v>14</v>
      </c>
      <c r="G6" s="14" t="s">
        <v>45</v>
      </c>
      <c r="H6" s="14" t="s">
        <v>46</v>
      </c>
      <c r="I6" s="14" t="s">
        <v>194</v>
      </c>
      <c r="J6" s="8"/>
      <c r="K6" s="30" t="str">
        <f>"60,0"</f>
        <v>60,0</v>
      </c>
      <c r="L6" s="8" t="str">
        <f>"66,9780"</f>
        <v>66,9780</v>
      </c>
      <c r="M6" s="7"/>
    </row>
    <row r="7" spans="1:13">
      <c r="B7" s="5" t="s">
        <v>29</v>
      </c>
    </row>
    <row r="8" spans="1:13" ht="16">
      <c r="A8" s="33" t="s">
        <v>138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38</v>
      </c>
      <c r="B9" s="7" t="s">
        <v>195</v>
      </c>
      <c r="C9" s="7" t="s">
        <v>196</v>
      </c>
      <c r="D9" s="7" t="s">
        <v>197</v>
      </c>
      <c r="E9" s="7" t="s">
        <v>282</v>
      </c>
      <c r="F9" s="7" t="s">
        <v>198</v>
      </c>
      <c r="G9" s="15" t="s">
        <v>199</v>
      </c>
      <c r="H9" s="15" t="s">
        <v>199</v>
      </c>
      <c r="I9" s="15" t="s">
        <v>199</v>
      </c>
      <c r="J9" s="8"/>
      <c r="K9" s="30">
        <v>0</v>
      </c>
      <c r="L9" s="8" t="str">
        <f>"0,0000"</f>
        <v>0,0000</v>
      </c>
      <c r="M9" s="7"/>
    </row>
    <row r="10" spans="1:13">
      <c r="B10" s="5" t="s">
        <v>29</v>
      </c>
    </row>
    <row r="11" spans="1:13" ht="16">
      <c r="A11" s="33" t="s">
        <v>48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8" t="s">
        <v>28</v>
      </c>
      <c r="B12" s="7" t="s">
        <v>200</v>
      </c>
      <c r="C12" s="7" t="s">
        <v>201</v>
      </c>
      <c r="D12" s="7" t="s">
        <v>202</v>
      </c>
      <c r="E12" s="7" t="s">
        <v>282</v>
      </c>
      <c r="F12" s="7" t="s">
        <v>14</v>
      </c>
      <c r="G12" s="15" t="s">
        <v>78</v>
      </c>
      <c r="H12" s="14" t="s">
        <v>78</v>
      </c>
      <c r="I12" s="15" t="s">
        <v>43</v>
      </c>
      <c r="J12" s="8"/>
      <c r="K12" s="30" t="str">
        <f>"90,0"</f>
        <v>90,0</v>
      </c>
      <c r="L12" s="8" t="str">
        <f>"67,8150"</f>
        <v>67,8150</v>
      </c>
      <c r="M12" s="7"/>
    </row>
    <row r="13" spans="1:13">
      <c r="B13" s="5" t="s">
        <v>29</v>
      </c>
    </row>
    <row r="14" spans="1:13" ht="16">
      <c r="A14" s="33" t="s">
        <v>71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17" t="s">
        <v>28</v>
      </c>
      <c r="B15" s="16" t="s">
        <v>203</v>
      </c>
      <c r="C15" s="16" t="s">
        <v>204</v>
      </c>
      <c r="D15" s="16" t="s">
        <v>205</v>
      </c>
      <c r="E15" s="16" t="s">
        <v>282</v>
      </c>
      <c r="F15" s="16" t="s">
        <v>34</v>
      </c>
      <c r="G15" s="22" t="s">
        <v>53</v>
      </c>
      <c r="H15" s="22" t="s">
        <v>151</v>
      </c>
      <c r="I15" s="23" t="s">
        <v>70</v>
      </c>
      <c r="J15" s="17"/>
      <c r="K15" s="31" t="str">
        <f>"185,0"</f>
        <v>185,0</v>
      </c>
      <c r="L15" s="17" t="str">
        <f>"124,3940"</f>
        <v>124,3940</v>
      </c>
      <c r="M15" s="16"/>
    </row>
    <row r="16" spans="1:13">
      <c r="A16" s="21" t="s">
        <v>28</v>
      </c>
      <c r="B16" s="20" t="s">
        <v>203</v>
      </c>
      <c r="C16" s="20" t="s">
        <v>206</v>
      </c>
      <c r="D16" s="20" t="s">
        <v>205</v>
      </c>
      <c r="E16" s="20" t="s">
        <v>286</v>
      </c>
      <c r="F16" s="20" t="s">
        <v>34</v>
      </c>
      <c r="G16" s="26" t="s">
        <v>53</v>
      </c>
      <c r="H16" s="26" t="s">
        <v>151</v>
      </c>
      <c r="I16" s="27" t="s">
        <v>70</v>
      </c>
      <c r="J16" s="21"/>
      <c r="K16" s="32" t="str">
        <f>"185,0"</f>
        <v>185,0</v>
      </c>
      <c r="L16" s="21" t="str">
        <f>"134,0967"</f>
        <v>134,0967</v>
      </c>
      <c r="M16" s="20"/>
    </row>
    <row r="17" spans="1:13">
      <c r="B17" s="5" t="s">
        <v>29</v>
      </c>
    </row>
    <row r="18" spans="1:13" ht="16">
      <c r="A18" s="33" t="s">
        <v>162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3">
      <c r="A19" s="17" t="s">
        <v>28</v>
      </c>
      <c r="B19" s="16" t="s">
        <v>207</v>
      </c>
      <c r="C19" s="16" t="s">
        <v>208</v>
      </c>
      <c r="D19" s="16" t="s">
        <v>209</v>
      </c>
      <c r="E19" s="16" t="s">
        <v>282</v>
      </c>
      <c r="F19" s="16" t="s">
        <v>34</v>
      </c>
      <c r="G19" s="22" t="s">
        <v>77</v>
      </c>
      <c r="H19" s="22" t="s">
        <v>66</v>
      </c>
      <c r="I19" s="22" t="s">
        <v>80</v>
      </c>
      <c r="J19" s="17"/>
      <c r="K19" s="31" t="str">
        <f>"152,5"</f>
        <v>152,5</v>
      </c>
      <c r="L19" s="17" t="str">
        <f>"98,4388"</f>
        <v>98,4388</v>
      </c>
      <c r="M19" s="16"/>
    </row>
    <row r="20" spans="1:13">
      <c r="A20" s="21" t="s">
        <v>137</v>
      </c>
      <c r="B20" s="20" t="s">
        <v>210</v>
      </c>
      <c r="C20" s="20" t="s">
        <v>211</v>
      </c>
      <c r="D20" s="20" t="s">
        <v>212</v>
      </c>
      <c r="E20" s="20" t="s">
        <v>282</v>
      </c>
      <c r="F20" s="20" t="s">
        <v>14</v>
      </c>
      <c r="G20" s="26" t="s">
        <v>66</v>
      </c>
      <c r="H20" s="26" t="s">
        <v>80</v>
      </c>
      <c r="I20" s="27" t="s">
        <v>68</v>
      </c>
      <c r="J20" s="21"/>
      <c r="K20" s="32" t="str">
        <f>"152,5"</f>
        <v>152,5</v>
      </c>
      <c r="L20" s="21" t="str">
        <f>"98,1490"</f>
        <v>98,1490</v>
      </c>
      <c r="M20" s="20"/>
    </row>
    <row r="21" spans="1:13">
      <c r="B21" s="5" t="s">
        <v>29</v>
      </c>
    </row>
    <row r="22" spans="1:13" ht="16">
      <c r="A22" s="33" t="s">
        <v>102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3">
      <c r="A23" s="17" t="s">
        <v>28</v>
      </c>
      <c r="B23" s="16" t="s">
        <v>213</v>
      </c>
      <c r="C23" s="16" t="s">
        <v>214</v>
      </c>
      <c r="D23" s="16" t="s">
        <v>215</v>
      </c>
      <c r="E23" s="16" t="s">
        <v>282</v>
      </c>
      <c r="F23" s="16" t="s">
        <v>34</v>
      </c>
      <c r="G23" s="22" t="s">
        <v>67</v>
      </c>
      <c r="H23" s="23" t="s">
        <v>109</v>
      </c>
      <c r="I23" s="23" t="s">
        <v>109</v>
      </c>
      <c r="J23" s="17"/>
      <c r="K23" s="31" t="str">
        <f>"150,0"</f>
        <v>150,0</v>
      </c>
      <c r="L23" s="17" t="str">
        <f>"92,2800"</f>
        <v>92,2800</v>
      </c>
      <c r="M23" s="16"/>
    </row>
    <row r="24" spans="1:13">
      <c r="A24" s="21" t="s">
        <v>38</v>
      </c>
      <c r="B24" s="20" t="s">
        <v>216</v>
      </c>
      <c r="C24" s="20" t="s">
        <v>217</v>
      </c>
      <c r="D24" s="20" t="s">
        <v>218</v>
      </c>
      <c r="E24" s="20" t="s">
        <v>282</v>
      </c>
      <c r="F24" s="20" t="s">
        <v>34</v>
      </c>
      <c r="G24" s="27" t="s">
        <v>35</v>
      </c>
      <c r="H24" s="27" t="s">
        <v>35</v>
      </c>
      <c r="I24" s="27" t="s">
        <v>35</v>
      </c>
      <c r="J24" s="21"/>
      <c r="K24" s="32">
        <v>0</v>
      </c>
      <c r="L24" s="21" t="str">
        <f>"0,0000"</f>
        <v>0,0000</v>
      </c>
      <c r="M24" s="20"/>
    </row>
    <row r="25" spans="1:13">
      <c r="B25" s="5" t="s">
        <v>29</v>
      </c>
    </row>
    <row r="26" spans="1:13">
      <c r="B26" s="5" t="s">
        <v>29</v>
      </c>
    </row>
    <row r="27" spans="1:13">
      <c r="B27" s="5" t="s">
        <v>29</v>
      </c>
    </row>
    <row r="28" spans="1:13" ht="18">
      <c r="B28" s="9" t="s">
        <v>23</v>
      </c>
      <c r="C28" s="9"/>
    </row>
    <row r="29" spans="1:13" ht="16">
      <c r="B29" s="10" t="s">
        <v>132</v>
      </c>
      <c r="C29" s="10"/>
    </row>
    <row r="30" spans="1:13" ht="14">
      <c r="B30" s="11"/>
      <c r="C30" s="12" t="s">
        <v>24</v>
      </c>
    </row>
    <row r="31" spans="1:13" ht="14">
      <c r="B31" s="13" t="s">
        <v>25</v>
      </c>
      <c r="C31" s="13" t="s">
        <v>26</v>
      </c>
      <c r="D31" s="13" t="s">
        <v>275</v>
      </c>
      <c r="E31" s="13" t="s">
        <v>186</v>
      </c>
      <c r="F31" s="13" t="s">
        <v>27</v>
      </c>
    </row>
    <row r="32" spans="1:13">
      <c r="B32" s="5" t="s">
        <v>203</v>
      </c>
      <c r="C32" s="5" t="s">
        <v>24</v>
      </c>
      <c r="D32" s="6" t="s">
        <v>134</v>
      </c>
      <c r="E32" s="6" t="s">
        <v>151</v>
      </c>
      <c r="F32" s="6" t="s">
        <v>219</v>
      </c>
    </row>
    <row r="33" spans="2:6">
      <c r="B33" s="5" t="s">
        <v>207</v>
      </c>
      <c r="C33" s="5" t="s">
        <v>24</v>
      </c>
      <c r="D33" s="6" t="s">
        <v>187</v>
      </c>
      <c r="E33" s="6" t="s">
        <v>80</v>
      </c>
      <c r="F33" s="6" t="s">
        <v>220</v>
      </c>
    </row>
    <row r="34" spans="2:6">
      <c r="B34" s="5" t="s">
        <v>210</v>
      </c>
      <c r="C34" s="5" t="s">
        <v>24</v>
      </c>
      <c r="D34" s="6" t="s">
        <v>187</v>
      </c>
      <c r="E34" s="6" t="s">
        <v>80</v>
      </c>
      <c r="F34" s="6" t="s">
        <v>221</v>
      </c>
    </row>
    <row r="35" spans="2:6" ht="14">
      <c r="C35" s="11"/>
      <c r="D35" s="12"/>
    </row>
    <row r="36" spans="2:6" ht="14">
      <c r="C36" s="1"/>
      <c r="D36" s="1"/>
      <c r="E36" s="1"/>
      <c r="F36" s="1"/>
    </row>
    <row r="37" spans="2:6">
      <c r="E37" s="6"/>
      <c r="F37" s="6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2:J22"/>
    <mergeCell ref="A5:J5"/>
    <mergeCell ref="A8:J8"/>
    <mergeCell ref="A11:J11"/>
    <mergeCell ref="A14:J14"/>
    <mergeCell ref="A18:J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workbookViewId="0">
      <selection sqref="A1:M2"/>
    </sheetView>
  </sheetViews>
  <sheetFormatPr baseColWidth="10" defaultColWidth="9.1640625" defaultRowHeight="13"/>
  <cols>
    <col min="1" max="1" width="7.33203125" style="5" bestFit="1" customWidth="1"/>
    <col min="2" max="2" width="19" style="5" bestFit="1" customWidth="1"/>
    <col min="3" max="3" width="27.33203125" style="5" bestFit="1" customWidth="1"/>
    <col min="4" max="4" width="21.5" style="5" bestFit="1" customWidth="1"/>
    <col min="5" max="5" width="10.5" style="5" bestFit="1" customWidth="1"/>
    <col min="6" max="6" width="28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6640625" style="6" bestFit="1" customWidth="1"/>
    <col min="13" max="13" width="24.33203125" style="5" customWidth="1"/>
    <col min="14" max="16384" width="9.1640625" style="3"/>
  </cols>
  <sheetData>
    <row r="1" spans="1:13" s="2" customFormat="1" ht="29" customHeight="1">
      <c r="A1" s="44" t="s">
        <v>265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279</v>
      </c>
      <c r="B3" s="34" t="s">
        <v>0</v>
      </c>
      <c r="C3" s="54" t="s">
        <v>280</v>
      </c>
      <c r="D3" s="54" t="s">
        <v>6</v>
      </c>
      <c r="E3" s="38" t="s">
        <v>281</v>
      </c>
      <c r="F3" s="38" t="s">
        <v>5</v>
      </c>
      <c r="G3" s="38" t="s">
        <v>8</v>
      </c>
      <c r="H3" s="38"/>
      <c r="I3" s="38"/>
      <c r="J3" s="38"/>
      <c r="K3" s="38" t="s">
        <v>158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48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28</v>
      </c>
      <c r="B6" s="7" t="s">
        <v>159</v>
      </c>
      <c r="C6" s="7" t="s">
        <v>160</v>
      </c>
      <c r="D6" s="7" t="s">
        <v>161</v>
      </c>
      <c r="E6" s="7" t="s">
        <v>282</v>
      </c>
      <c r="F6" s="7" t="s">
        <v>34</v>
      </c>
      <c r="G6" s="14" t="s">
        <v>101</v>
      </c>
      <c r="H6" s="15" t="s">
        <v>77</v>
      </c>
      <c r="I6" s="14" t="s">
        <v>77</v>
      </c>
      <c r="J6" s="8"/>
      <c r="K6" s="8" t="str">
        <f>"140,0"</f>
        <v>140,0</v>
      </c>
      <c r="L6" s="8" t="str">
        <f>"101,1920"</f>
        <v>101,1920</v>
      </c>
      <c r="M6" s="7"/>
    </row>
    <row r="7" spans="1:13">
      <c r="B7" s="5" t="s">
        <v>29</v>
      </c>
    </row>
    <row r="8" spans="1:13" ht="16">
      <c r="A8" s="33" t="s">
        <v>162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7" t="s">
        <v>28</v>
      </c>
      <c r="B9" s="16" t="s">
        <v>163</v>
      </c>
      <c r="C9" s="16" t="s">
        <v>32</v>
      </c>
      <c r="D9" s="16" t="s">
        <v>164</v>
      </c>
      <c r="E9" s="16" t="s">
        <v>285</v>
      </c>
      <c r="F9" s="16" t="s">
        <v>52</v>
      </c>
      <c r="G9" s="22" t="s">
        <v>101</v>
      </c>
      <c r="H9" s="22" t="s">
        <v>77</v>
      </c>
      <c r="I9" s="22" t="s">
        <v>165</v>
      </c>
      <c r="J9" s="17"/>
      <c r="K9" s="17" t="str">
        <f>"142,5"</f>
        <v>142,5</v>
      </c>
      <c r="L9" s="17" t="str">
        <f>"93,1950"</f>
        <v>93,1950</v>
      </c>
      <c r="M9" s="16" t="s">
        <v>271</v>
      </c>
    </row>
    <row r="10" spans="1:13">
      <c r="A10" s="19" t="s">
        <v>28</v>
      </c>
      <c r="B10" s="18" t="s">
        <v>166</v>
      </c>
      <c r="C10" s="18" t="s">
        <v>167</v>
      </c>
      <c r="D10" s="18" t="s">
        <v>168</v>
      </c>
      <c r="E10" s="18" t="s">
        <v>282</v>
      </c>
      <c r="F10" s="18" t="s">
        <v>34</v>
      </c>
      <c r="G10" s="24" t="s">
        <v>101</v>
      </c>
      <c r="H10" s="25" t="s">
        <v>77</v>
      </c>
      <c r="I10" s="25" t="s">
        <v>77</v>
      </c>
      <c r="J10" s="19"/>
      <c r="K10" s="19" t="str">
        <f>"135,0"</f>
        <v>135,0</v>
      </c>
      <c r="L10" s="19" t="str">
        <f>"88,1280"</f>
        <v>88,1280</v>
      </c>
      <c r="M10" s="18"/>
    </row>
    <row r="11" spans="1:13">
      <c r="A11" s="21" t="s">
        <v>28</v>
      </c>
      <c r="B11" s="20" t="s">
        <v>169</v>
      </c>
      <c r="C11" s="20" t="s">
        <v>170</v>
      </c>
      <c r="D11" s="20" t="s">
        <v>171</v>
      </c>
      <c r="E11" s="20" t="s">
        <v>286</v>
      </c>
      <c r="F11" s="20" t="s">
        <v>172</v>
      </c>
      <c r="G11" s="26" t="s">
        <v>37</v>
      </c>
      <c r="H11" s="26" t="s">
        <v>47</v>
      </c>
      <c r="I11" s="26" t="s">
        <v>55</v>
      </c>
      <c r="J11" s="21"/>
      <c r="K11" s="21" t="str">
        <f>"115,0"</f>
        <v>115,0</v>
      </c>
      <c r="L11" s="21" t="str">
        <f>"78,3573"</f>
        <v>78,3573</v>
      </c>
      <c r="M11" s="20"/>
    </row>
    <row r="12" spans="1:13">
      <c r="B12" s="5" t="s">
        <v>29</v>
      </c>
    </row>
    <row r="13" spans="1:13" ht="16">
      <c r="A13" s="33" t="s">
        <v>102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3">
      <c r="A14" s="8" t="s">
        <v>28</v>
      </c>
      <c r="B14" s="7" t="s">
        <v>173</v>
      </c>
      <c r="C14" s="7" t="s">
        <v>174</v>
      </c>
      <c r="D14" s="7" t="s">
        <v>175</v>
      </c>
      <c r="E14" s="7" t="s">
        <v>282</v>
      </c>
      <c r="F14" s="7" t="s">
        <v>34</v>
      </c>
      <c r="G14" s="14" t="s">
        <v>61</v>
      </c>
      <c r="H14" s="14" t="s">
        <v>151</v>
      </c>
      <c r="I14" s="14" t="s">
        <v>70</v>
      </c>
      <c r="J14" s="8"/>
      <c r="K14" s="8" t="str">
        <f>"190,0"</f>
        <v>190,0</v>
      </c>
      <c r="L14" s="8" t="str">
        <f>"116,5840"</f>
        <v>116,5840</v>
      </c>
      <c r="M14" s="7"/>
    </row>
    <row r="15" spans="1:13">
      <c r="B15" s="5" t="s">
        <v>29</v>
      </c>
    </row>
    <row r="16" spans="1:13" ht="16">
      <c r="A16" s="33" t="s">
        <v>118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3">
      <c r="A17" s="8" t="s">
        <v>28</v>
      </c>
      <c r="B17" s="7" t="s">
        <v>176</v>
      </c>
      <c r="C17" s="7" t="s">
        <v>177</v>
      </c>
      <c r="D17" s="7" t="s">
        <v>178</v>
      </c>
      <c r="E17" s="7" t="s">
        <v>284</v>
      </c>
      <c r="F17" s="7" t="s">
        <v>34</v>
      </c>
      <c r="G17" s="14" t="s">
        <v>70</v>
      </c>
      <c r="H17" s="14" t="s">
        <v>56</v>
      </c>
      <c r="I17" s="15" t="s">
        <v>57</v>
      </c>
      <c r="J17" s="8"/>
      <c r="K17" s="8" t="str">
        <f>"200,0"</f>
        <v>200,0</v>
      </c>
      <c r="L17" s="8" t="str">
        <f>"133,5258"</f>
        <v>133,5258</v>
      </c>
      <c r="M17" s="7" t="s">
        <v>276</v>
      </c>
    </row>
    <row r="18" spans="1:13">
      <c r="B18" s="5" t="s">
        <v>29</v>
      </c>
    </row>
    <row r="19" spans="1:13" ht="16">
      <c r="A19" s="33" t="s">
        <v>179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3">
      <c r="A20" s="8" t="s">
        <v>28</v>
      </c>
      <c r="B20" s="7" t="s">
        <v>180</v>
      </c>
      <c r="C20" s="7" t="s">
        <v>181</v>
      </c>
      <c r="D20" s="7" t="s">
        <v>182</v>
      </c>
      <c r="E20" s="7" t="s">
        <v>286</v>
      </c>
      <c r="F20" s="7" t="s">
        <v>34</v>
      </c>
      <c r="G20" s="14" t="s">
        <v>77</v>
      </c>
      <c r="H20" s="15" t="s">
        <v>67</v>
      </c>
      <c r="I20" s="15" t="s">
        <v>109</v>
      </c>
      <c r="J20" s="8"/>
      <c r="K20" s="8" t="str">
        <f>"140,0"</f>
        <v>140,0</v>
      </c>
      <c r="L20" s="8" t="str">
        <f>"88,8348"</f>
        <v>88,8348</v>
      </c>
      <c r="M20" s="7"/>
    </row>
    <row r="21" spans="1:13">
      <c r="B21" s="5" t="s">
        <v>29</v>
      </c>
    </row>
    <row r="22" spans="1:13" ht="16">
      <c r="A22" s="33" t="s">
        <v>123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3">
      <c r="A23" s="8" t="s">
        <v>28</v>
      </c>
      <c r="B23" s="7" t="s">
        <v>183</v>
      </c>
      <c r="C23" s="7" t="s">
        <v>184</v>
      </c>
      <c r="D23" s="7" t="s">
        <v>185</v>
      </c>
      <c r="E23" s="7" t="s">
        <v>282</v>
      </c>
      <c r="F23" s="7" t="s">
        <v>34</v>
      </c>
      <c r="G23" s="14" t="s">
        <v>87</v>
      </c>
      <c r="H23" s="15" t="s">
        <v>106</v>
      </c>
      <c r="I23" s="14" t="s">
        <v>106</v>
      </c>
      <c r="J23" s="8"/>
      <c r="K23" s="8" t="str">
        <f>"245,0"</f>
        <v>245,0</v>
      </c>
      <c r="L23" s="8" t="str">
        <f>"134,2355"</f>
        <v>134,2355</v>
      </c>
      <c r="M23" s="7"/>
    </row>
    <row r="24" spans="1:13">
      <c r="B24" s="5" t="s">
        <v>29</v>
      </c>
    </row>
    <row r="25" spans="1:13">
      <c r="B25" s="5" t="s">
        <v>29</v>
      </c>
    </row>
    <row r="26" spans="1:13">
      <c r="B26" s="5" t="s">
        <v>29</v>
      </c>
    </row>
    <row r="27" spans="1:13" ht="18">
      <c r="B27" s="9" t="s">
        <v>23</v>
      </c>
      <c r="C27" s="9"/>
    </row>
    <row r="28" spans="1:13" ht="16">
      <c r="B28" s="10" t="s">
        <v>132</v>
      </c>
      <c r="C28" s="10"/>
    </row>
    <row r="29" spans="1:13" ht="14">
      <c r="B29" s="11"/>
      <c r="C29" s="12"/>
    </row>
    <row r="30" spans="1:13" ht="14">
      <c r="B30" s="11"/>
      <c r="C30" s="12" t="s">
        <v>24</v>
      </c>
    </row>
    <row r="31" spans="1:13" ht="14">
      <c r="B31" s="13" t="s">
        <v>25</v>
      </c>
      <c r="C31" s="13" t="s">
        <v>26</v>
      </c>
      <c r="D31" s="13" t="s">
        <v>275</v>
      </c>
      <c r="E31" s="13" t="s">
        <v>186</v>
      </c>
      <c r="F31" s="13" t="s">
        <v>27</v>
      </c>
    </row>
    <row r="32" spans="1:13">
      <c r="B32" s="5" t="s">
        <v>183</v>
      </c>
      <c r="C32" s="5" t="s">
        <v>24</v>
      </c>
      <c r="D32" s="6" t="s">
        <v>135</v>
      </c>
      <c r="E32" s="6" t="s">
        <v>106</v>
      </c>
      <c r="F32" s="6" t="s">
        <v>188</v>
      </c>
    </row>
    <row r="33" spans="2:6">
      <c r="B33" s="5" t="s">
        <v>173</v>
      </c>
      <c r="C33" s="5" t="s">
        <v>24</v>
      </c>
      <c r="D33" s="6" t="s">
        <v>136</v>
      </c>
      <c r="E33" s="6" t="s">
        <v>70</v>
      </c>
      <c r="F33" s="6" t="s">
        <v>189</v>
      </c>
    </row>
    <row r="34" spans="2:6">
      <c r="B34" s="5" t="s">
        <v>159</v>
      </c>
      <c r="C34" s="5" t="s">
        <v>24</v>
      </c>
      <c r="D34" s="6" t="s">
        <v>133</v>
      </c>
      <c r="E34" s="6" t="s">
        <v>77</v>
      </c>
      <c r="F34" s="6" t="s">
        <v>190</v>
      </c>
    </row>
    <row r="35" spans="2:6" ht="14">
      <c r="C35" s="11"/>
      <c r="D35" s="12"/>
    </row>
    <row r="36" spans="2:6" ht="14">
      <c r="C36" s="1"/>
      <c r="D36" s="1"/>
      <c r="E36" s="1"/>
      <c r="F36" s="1"/>
    </row>
    <row r="37" spans="2:6">
      <c r="E37" s="6"/>
      <c r="F37" s="6"/>
    </row>
    <row r="38" spans="2:6">
      <c r="E38" s="6"/>
      <c r="F38" s="6"/>
    </row>
    <row r="39" spans="2:6">
      <c r="E39" s="6"/>
      <c r="F39" s="6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2:J22"/>
    <mergeCell ref="A5:J5"/>
    <mergeCell ref="A8:J8"/>
    <mergeCell ref="A13:J13"/>
    <mergeCell ref="A16:J16"/>
    <mergeCell ref="A19:J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7.33203125" style="5" bestFit="1" customWidth="1"/>
    <col min="2" max="2" width="18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6640625" style="6" bestFit="1" customWidth="1"/>
    <col min="13" max="13" width="26.1640625" style="5" bestFit="1" customWidth="1"/>
    <col min="14" max="16384" width="9.1640625" style="3"/>
  </cols>
  <sheetData>
    <row r="1" spans="1:13" s="2" customFormat="1" ht="29" customHeight="1">
      <c r="A1" s="44" t="s">
        <v>266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279</v>
      </c>
      <c r="B3" s="34" t="s">
        <v>0</v>
      </c>
      <c r="C3" s="54" t="s">
        <v>280</v>
      </c>
      <c r="D3" s="54" t="s">
        <v>6</v>
      </c>
      <c r="E3" s="38" t="s">
        <v>281</v>
      </c>
      <c r="F3" s="38" t="s">
        <v>5</v>
      </c>
      <c r="G3" s="38" t="s">
        <v>8</v>
      </c>
      <c r="H3" s="38"/>
      <c r="I3" s="38"/>
      <c r="J3" s="38"/>
      <c r="K3" s="38" t="s">
        <v>158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162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28</v>
      </c>
      <c r="B6" s="7" t="s">
        <v>222</v>
      </c>
      <c r="C6" s="7" t="s">
        <v>223</v>
      </c>
      <c r="D6" s="7" t="s">
        <v>224</v>
      </c>
      <c r="E6" s="7" t="s">
        <v>282</v>
      </c>
      <c r="F6" s="7" t="s">
        <v>225</v>
      </c>
      <c r="G6" s="14" t="s">
        <v>226</v>
      </c>
      <c r="H6" s="14" t="s">
        <v>157</v>
      </c>
      <c r="I6" s="15" t="s">
        <v>110</v>
      </c>
      <c r="J6" s="8"/>
      <c r="K6" s="8" t="str">
        <f>"270,0"</f>
        <v>270,0</v>
      </c>
      <c r="L6" s="8" t="str">
        <f>"169,4183"</f>
        <v>169,4183</v>
      </c>
      <c r="M6" s="7" t="s">
        <v>277</v>
      </c>
    </row>
    <row r="7" spans="1:13">
      <c r="B7" s="5" t="s">
        <v>29</v>
      </c>
    </row>
    <row r="16" spans="1:13" ht="18">
      <c r="C16" s="9"/>
      <c r="D16" s="9"/>
    </row>
    <row r="17" spans="3:6" ht="16">
      <c r="C17" s="10"/>
      <c r="D17" s="10"/>
    </row>
    <row r="18" spans="3:6" ht="14">
      <c r="C18" s="11"/>
      <c r="D18" s="12"/>
    </row>
    <row r="19" spans="3:6" ht="14">
      <c r="C19" s="1"/>
      <c r="D19" s="1"/>
      <c r="E19" s="1"/>
      <c r="F19" s="1"/>
    </row>
    <row r="20" spans="3:6">
      <c r="E20" s="6"/>
      <c r="F20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workbookViewId="0">
      <selection sqref="A1:M2"/>
    </sheetView>
  </sheetViews>
  <sheetFormatPr baseColWidth="10" defaultColWidth="9.1640625" defaultRowHeight="13"/>
  <cols>
    <col min="1" max="1" width="7.33203125" style="5" bestFit="1" customWidth="1"/>
    <col min="2" max="2" width="19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8.664062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.664062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44" t="s">
        <v>267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279</v>
      </c>
      <c r="B3" s="34" t="s">
        <v>0</v>
      </c>
      <c r="C3" s="54" t="s">
        <v>280</v>
      </c>
      <c r="D3" s="54" t="s">
        <v>6</v>
      </c>
      <c r="E3" s="38" t="s">
        <v>281</v>
      </c>
      <c r="F3" s="38" t="s">
        <v>5</v>
      </c>
      <c r="G3" s="38" t="s">
        <v>9</v>
      </c>
      <c r="H3" s="38"/>
      <c r="I3" s="38"/>
      <c r="J3" s="38"/>
      <c r="K3" s="36" t="s">
        <v>158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7"/>
      <c r="L4" s="39"/>
      <c r="M4" s="41"/>
    </row>
    <row r="5" spans="1:13" ht="16">
      <c r="A5" s="42" t="s">
        <v>39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28</v>
      </c>
      <c r="B6" s="7" t="s">
        <v>231</v>
      </c>
      <c r="C6" s="7" t="s">
        <v>232</v>
      </c>
      <c r="D6" s="7" t="s">
        <v>233</v>
      </c>
      <c r="E6" s="7" t="s">
        <v>282</v>
      </c>
      <c r="F6" s="7" t="s">
        <v>34</v>
      </c>
      <c r="G6" s="14" t="s">
        <v>143</v>
      </c>
      <c r="H6" s="14" t="s">
        <v>20</v>
      </c>
      <c r="I6" s="14" t="s">
        <v>234</v>
      </c>
      <c r="J6" s="8"/>
      <c r="K6" s="30" t="str">
        <f>"80,0"</f>
        <v>80,0</v>
      </c>
      <c r="L6" s="8" t="str">
        <f>"106,4400"</f>
        <v>106,4400</v>
      </c>
      <c r="M6" s="7"/>
    </row>
    <row r="7" spans="1:13">
      <c r="B7" s="5" t="s">
        <v>29</v>
      </c>
    </row>
    <row r="8" spans="1:13" ht="16">
      <c r="A8" s="33" t="s">
        <v>235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28</v>
      </c>
      <c r="B9" s="7" t="s">
        <v>236</v>
      </c>
      <c r="C9" s="7" t="s">
        <v>237</v>
      </c>
      <c r="D9" s="7" t="s">
        <v>238</v>
      </c>
      <c r="E9" s="7" t="s">
        <v>282</v>
      </c>
      <c r="F9" s="7" t="s">
        <v>34</v>
      </c>
      <c r="G9" s="14" t="s">
        <v>194</v>
      </c>
      <c r="H9" s="14" t="s">
        <v>20</v>
      </c>
      <c r="I9" s="14" t="s">
        <v>15</v>
      </c>
      <c r="J9" s="8"/>
      <c r="K9" s="30" t="str">
        <f>"75,0"</f>
        <v>75,0</v>
      </c>
      <c r="L9" s="8" t="str">
        <f>"93,7800"</f>
        <v>93,7800</v>
      </c>
      <c r="M9" s="7"/>
    </row>
    <row r="10" spans="1:13">
      <c r="B10" s="5" t="s">
        <v>29</v>
      </c>
    </row>
    <row r="11" spans="1:13" ht="16">
      <c r="A11" s="33" t="s">
        <v>138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17" t="s">
        <v>28</v>
      </c>
      <c r="B12" s="16" t="s">
        <v>239</v>
      </c>
      <c r="C12" s="16" t="s">
        <v>240</v>
      </c>
      <c r="D12" s="16" t="s">
        <v>241</v>
      </c>
      <c r="E12" s="16" t="s">
        <v>283</v>
      </c>
      <c r="F12" s="16" t="s">
        <v>14</v>
      </c>
      <c r="G12" s="22" t="s">
        <v>15</v>
      </c>
      <c r="H12" s="22" t="s">
        <v>16</v>
      </c>
      <c r="I12" s="22" t="s">
        <v>242</v>
      </c>
      <c r="J12" s="17"/>
      <c r="K12" s="31" t="str">
        <f>"87,5"</f>
        <v>87,5</v>
      </c>
      <c r="L12" s="17" t="str">
        <f>"100,5725"</f>
        <v>100,5725</v>
      </c>
      <c r="M12" s="16" t="s">
        <v>278</v>
      </c>
    </row>
    <row r="13" spans="1:13">
      <c r="A13" s="21" t="s">
        <v>28</v>
      </c>
      <c r="B13" s="20" t="s">
        <v>139</v>
      </c>
      <c r="C13" s="20" t="s">
        <v>140</v>
      </c>
      <c r="D13" s="20" t="s">
        <v>141</v>
      </c>
      <c r="E13" s="20" t="s">
        <v>282</v>
      </c>
      <c r="F13" s="20" t="s">
        <v>14</v>
      </c>
      <c r="G13" s="26" t="s">
        <v>85</v>
      </c>
      <c r="H13" s="26" t="s">
        <v>69</v>
      </c>
      <c r="I13" s="27" t="s">
        <v>144</v>
      </c>
      <c r="J13" s="21"/>
      <c r="K13" s="32" t="str">
        <f>"125,0"</f>
        <v>125,0</v>
      </c>
      <c r="L13" s="21" t="str">
        <f>"142,3250"</f>
        <v>142,3250</v>
      </c>
      <c r="M13" s="20" t="s">
        <v>269</v>
      </c>
    </row>
    <row r="14" spans="1:13">
      <c r="B14" s="5" t="s">
        <v>29</v>
      </c>
    </row>
    <row r="15" spans="1:13" ht="16">
      <c r="A15" s="33" t="s">
        <v>30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3">
      <c r="A16" s="8" t="s">
        <v>28</v>
      </c>
      <c r="B16" s="7" t="s">
        <v>243</v>
      </c>
      <c r="C16" s="7" t="s">
        <v>244</v>
      </c>
      <c r="D16" s="7" t="s">
        <v>245</v>
      </c>
      <c r="E16" s="7" t="s">
        <v>284</v>
      </c>
      <c r="F16" s="7" t="s">
        <v>34</v>
      </c>
      <c r="G16" s="14" t="s">
        <v>79</v>
      </c>
      <c r="H16" s="14" t="s">
        <v>37</v>
      </c>
      <c r="I16" s="14" t="s">
        <v>47</v>
      </c>
      <c r="J16" s="8"/>
      <c r="K16" s="30" t="str">
        <f>"110,0"</f>
        <v>110,0</v>
      </c>
      <c r="L16" s="8" t="str">
        <f>"137,1652"</f>
        <v>137,1652</v>
      </c>
      <c r="M16" s="7"/>
    </row>
    <row r="17" spans="1:13">
      <c r="B17" s="5" t="s">
        <v>29</v>
      </c>
    </row>
    <row r="18" spans="1:13" ht="16">
      <c r="A18" s="33" t="s">
        <v>48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3">
      <c r="A19" s="8" t="s">
        <v>28</v>
      </c>
      <c r="B19" s="7" t="s">
        <v>246</v>
      </c>
      <c r="C19" s="7" t="s">
        <v>247</v>
      </c>
      <c r="D19" s="7" t="s">
        <v>248</v>
      </c>
      <c r="E19" s="7" t="s">
        <v>282</v>
      </c>
      <c r="F19" s="7" t="s">
        <v>34</v>
      </c>
      <c r="G19" s="14" t="s">
        <v>78</v>
      </c>
      <c r="H19" s="14" t="s">
        <v>43</v>
      </c>
      <c r="I19" s="14" t="s">
        <v>37</v>
      </c>
      <c r="J19" s="8"/>
      <c r="K19" s="30" t="str">
        <f>"105,0"</f>
        <v>105,0</v>
      </c>
      <c r="L19" s="8" t="str">
        <f>"105,6195"</f>
        <v>105,6195</v>
      </c>
      <c r="M19" s="7"/>
    </row>
    <row r="20" spans="1:13">
      <c r="B20" s="5" t="s">
        <v>29</v>
      </c>
    </row>
    <row r="21" spans="1:13" ht="16">
      <c r="A21" s="33" t="s">
        <v>48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3">
      <c r="A22" s="8" t="s">
        <v>28</v>
      </c>
      <c r="B22" s="7" t="s">
        <v>249</v>
      </c>
      <c r="C22" s="7" t="s">
        <v>250</v>
      </c>
      <c r="D22" s="7" t="s">
        <v>251</v>
      </c>
      <c r="E22" s="7" t="s">
        <v>282</v>
      </c>
      <c r="F22" s="7" t="s">
        <v>34</v>
      </c>
      <c r="G22" s="14" t="s">
        <v>116</v>
      </c>
      <c r="H22" s="14" t="s">
        <v>86</v>
      </c>
      <c r="I22" s="14" t="s">
        <v>252</v>
      </c>
      <c r="J22" s="8"/>
      <c r="K22" s="30" t="str">
        <f>"227,5"</f>
        <v>227,5</v>
      </c>
      <c r="L22" s="8" t="str">
        <f>"162,4123"</f>
        <v>162,4123</v>
      </c>
      <c r="M22" s="7"/>
    </row>
    <row r="23" spans="1:13">
      <c r="B23" s="5" t="s">
        <v>29</v>
      </c>
    </row>
    <row r="24" spans="1:13" ht="16">
      <c r="A24" s="33" t="s">
        <v>102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3">
      <c r="A25" s="8" t="s">
        <v>28</v>
      </c>
      <c r="B25" s="7" t="s">
        <v>253</v>
      </c>
      <c r="C25" s="7" t="s">
        <v>254</v>
      </c>
      <c r="D25" s="7" t="s">
        <v>255</v>
      </c>
      <c r="E25" s="7" t="s">
        <v>282</v>
      </c>
      <c r="F25" s="7" t="s">
        <v>52</v>
      </c>
      <c r="G25" s="14" t="s">
        <v>97</v>
      </c>
      <c r="H25" s="14" t="s">
        <v>230</v>
      </c>
      <c r="I25" s="14" t="s">
        <v>256</v>
      </c>
      <c r="J25" s="8"/>
      <c r="K25" s="30" t="str">
        <f>"232,5"</f>
        <v>232,5</v>
      </c>
      <c r="L25" s="8" t="str">
        <f>"141,7320"</f>
        <v>141,7320</v>
      </c>
      <c r="M25" s="7" t="s">
        <v>272</v>
      </c>
    </row>
    <row r="26" spans="1:13">
      <c r="B26" s="5" t="s">
        <v>29</v>
      </c>
    </row>
    <row r="27" spans="1:13" ht="16">
      <c r="A27" s="33" t="s">
        <v>152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3">
      <c r="A28" s="8" t="s">
        <v>38</v>
      </c>
      <c r="B28" s="7" t="s">
        <v>257</v>
      </c>
      <c r="C28" s="7" t="s">
        <v>258</v>
      </c>
      <c r="D28" s="7" t="s">
        <v>259</v>
      </c>
      <c r="E28" s="7" t="s">
        <v>283</v>
      </c>
      <c r="F28" s="7" t="s">
        <v>14</v>
      </c>
      <c r="G28" s="15" t="s">
        <v>67</v>
      </c>
      <c r="H28" s="8"/>
      <c r="I28" s="8"/>
      <c r="J28" s="8"/>
      <c r="K28" s="30">
        <v>0</v>
      </c>
      <c r="L28" s="8" t="str">
        <f>"0,0000"</f>
        <v>0,0000</v>
      </c>
      <c r="M28" s="7" t="s">
        <v>269</v>
      </c>
    </row>
    <row r="29" spans="1:13">
      <c r="B29" s="5" t="s">
        <v>29</v>
      </c>
    </row>
    <row r="38" spans="3:6" ht="18">
      <c r="C38" s="9"/>
      <c r="D38" s="9"/>
    </row>
    <row r="39" spans="3:6" ht="16">
      <c r="C39" s="10"/>
      <c r="D39" s="10"/>
    </row>
    <row r="40" spans="3:6" ht="14">
      <c r="C40" s="11"/>
      <c r="D40" s="12"/>
    </row>
    <row r="41" spans="3:6" ht="14">
      <c r="C41" s="1"/>
      <c r="D41" s="1"/>
      <c r="E41" s="1"/>
      <c r="F41" s="1"/>
    </row>
    <row r="42" spans="3:6">
      <c r="E42" s="6"/>
      <c r="F42" s="6"/>
    </row>
    <row r="44" spans="3:6" ht="14">
      <c r="C44" s="11"/>
      <c r="D44" s="12"/>
    </row>
    <row r="45" spans="3:6" ht="14">
      <c r="C45" s="1"/>
      <c r="D45" s="1"/>
      <c r="E45" s="1"/>
      <c r="F45" s="1"/>
    </row>
    <row r="46" spans="3:6">
      <c r="E46" s="6"/>
      <c r="F46" s="6"/>
    </row>
    <row r="47" spans="3:6">
      <c r="E47" s="6"/>
      <c r="F47" s="6"/>
    </row>
    <row r="48" spans="3:6">
      <c r="E48" s="6"/>
      <c r="F48" s="6"/>
    </row>
    <row r="50" spans="3:6" ht="14">
      <c r="C50" s="11"/>
      <c r="D50" s="12"/>
    </row>
    <row r="51" spans="3:6" ht="14">
      <c r="C51" s="1"/>
      <c r="D51" s="1"/>
      <c r="E51" s="1"/>
      <c r="F51" s="1"/>
    </row>
    <row r="52" spans="3:6">
      <c r="E52" s="6"/>
      <c r="F52" s="6"/>
    </row>
    <row r="55" spans="3:6" ht="16">
      <c r="C55" s="28"/>
      <c r="D55" s="28"/>
    </row>
    <row r="56" spans="3:6" ht="14">
      <c r="C56" s="11"/>
      <c r="D56" s="12"/>
    </row>
    <row r="57" spans="3:6" ht="14">
      <c r="C57" s="1"/>
      <c r="D57" s="1"/>
      <c r="E57" s="1"/>
      <c r="F57" s="1"/>
    </row>
    <row r="58" spans="3:6">
      <c r="E58" s="6"/>
      <c r="F58" s="6"/>
    </row>
    <row r="59" spans="3:6">
      <c r="E59" s="6"/>
      <c r="F59" s="6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7:J27"/>
    <mergeCell ref="B3:B4"/>
    <mergeCell ref="A8:J8"/>
    <mergeCell ref="A11:J11"/>
    <mergeCell ref="A15:J15"/>
    <mergeCell ref="A18:J18"/>
    <mergeCell ref="A21:J21"/>
    <mergeCell ref="A24:J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7.3320312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664062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44" t="s">
        <v>268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279</v>
      </c>
      <c r="B3" s="34" t="s">
        <v>0</v>
      </c>
      <c r="C3" s="54" t="s">
        <v>280</v>
      </c>
      <c r="D3" s="54" t="s">
        <v>6</v>
      </c>
      <c r="E3" s="38" t="s">
        <v>281</v>
      </c>
      <c r="F3" s="38" t="s">
        <v>5</v>
      </c>
      <c r="G3" s="38" t="s">
        <v>9</v>
      </c>
      <c r="H3" s="38"/>
      <c r="I3" s="38"/>
      <c r="J3" s="38"/>
      <c r="K3" s="38" t="s">
        <v>158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162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28</v>
      </c>
      <c r="B6" s="7" t="s">
        <v>166</v>
      </c>
      <c r="C6" s="7" t="s">
        <v>167</v>
      </c>
      <c r="D6" s="7" t="s">
        <v>168</v>
      </c>
      <c r="E6" s="7" t="s">
        <v>282</v>
      </c>
      <c r="F6" s="7" t="s">
        <v>34</v>
      </c>
      <c r="G6" s="14" t="s">
        <v>36</v>
      </c>
      <c r="H6" s="14" t="s">
        <v>61</v>
      </c>
      <c r="I6" s="15" t="s">
        <v>151</v>
      </c>
      <c r="J6" s="8"/>
      <c r="K6" s="8" t="str">
        <f>"180,0"</f>
        <v>180,0</v>
      </c>
      <c r="L6" s="8" t="str">
        <f>"117,5040"</f>
        <v>117,5040</v>
      </c>
      <c r="M6" s="7"/>
    </row>
    <row r="7" spans="1:13">
      <c r="B7" s="5" t="s">
        <v>29</v>
      </c>
    </row>
    <row r="8" spans="1:13" ht="16">
      <c r="A8" s="33" t="s">
        <v>102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28</v>
      </c>
      <c r="B9" s="7" t="s">
        <v>227</v>
      </c>
      <c r="C9" s="7" t="s">
        <v>228</v>
      </c>
      <c r="D9" s="7" t="s">
        <v>229</v>
      </c>
      <c r="E9" s="7" t="s">
        <v>282</v>
      </c>
      <c r="F9" s="7" t="s">
        <v>34</v>
      </c>
      <c r="G9" s="14" t="s">
        <v>97</v>
      </c>
      <c r="H9" s="14" t="s">
        <v>230</v>
      </c>
      <c r="I9" s="15" t="s">
        <v>87</v>
      </c>
      <c r="J9" s="8"/>
      <c r="K9" s="8" t="str">
        <f>"225,0"</f>
        <v>225,0</v>
      </c>
      <c r="L9" s="8" t="str">
        <f>"141,1200"</f>
        <v>141,1200</v>
      </c>
      <c r="M9" s="7"/>
    </row>
    <row r="10" spans="1:13">
      <c r="B10" s="5" t="s">
        <v>29</v>
      </c>
    </row>
    <row r="19" spans="3:6" ht="18">
      <c r="C19" s="9"/>
      <c r="D19" s="9"/>
    </row>
    <row r="20" spans="3:6" ht="16">
      <c r="C20" s="10"/>
      <c r="D20" s="10"/>
    </row>
    <row r="21" spans="3:6" ht="14">
      <c r="C21" s="11"/>
      <c r="D21" s="12"/>
    </row>
    <row r="22" spans="3:6" ht="14">
      <c r="C22" s="1"/>
      <c r="D22" s="1"/>
      <c r="E22" s="1"/>
      <c r="F22" s="1"/>
    </row>
    <row r="23" spans="3:6">
      <c r="E23" s="6"/>
      <c r="F23" s="6"/>
    </row>
    <row r="24" spans="3:6">
      <c r="E24" s="6"/>
      <c r="F24" s="6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Жим лежа без экип ДК</vt:lpstr>
      <vt:lpstr>WRPF Жим лежа без экип</vt:lpstr>
      <vt:lpstr>WEPF Жим софт многопетельная</vt:lpstr>
      <vt:lpstr>WRPF Тяга без экипировки ДК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2020-12-21T06:40:41Z</cp:lastPrinted>
  <dcterms:created xsi:type="dcterms:W3CDTF">2002-06-16T13:36:44Z</dcterms:created>
  <dcterms:modified xsi:type="dcterms:W3CDTF">2020-12-24T12:45:16Z</dcterms:modified>
</cp:coreProperties>
</file>