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PL CL O" sheetId="1" r:id="rId1"/>
    <sheet name="PL CL J" sheetId="2" r:id="rId2"/>
    <sheet name="PL CL SJ" sheetId="3" r:id="rId3"/>
    <sheet name="PL CL Kid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1" i="4" l="1"/>
  <c r="X61" i="4"/>
  <c r="Y63" i="4"/>
  <c r="Y62" i="4"/>
  <c r="Y64" i="4"/>
  <c r="R57" i="4"/>
  <c r="R56" i="4"/>
  <c r="R52" i="4"/>
  <c r="R51" i="4"/>
  <c r="R50" i="4"/>
  <c r="R49" i="4"/>
  <c r="R48" i="4"/>
  <c r="R47" i="4"/>
  <c r="R46" i="4"/>
  <c r="R45" i="4"/>
  <c r="R44" i="4"/>
  <c r="R43" i="4"/>
  <c r="R39" i="4"/>
  <c r="R38" i="4"/>
  <c r="M34" i="4"/>
  <c r="N34" i="4" s="1"/>
  <c r="M33" i="4"/>
  <c r="N33" i="4" s="1"/>
  <c r="M27" i="4"/>
  <c r="N27" i="4" s="1"/>
  <c r="M26" i="4"/>
  <c r="N26" i="4" s="1"/>
  <c r="M31" i="4"/>
  <c r="N31" i="4" s="1"/>
  <c r="M30" i="4"/>
  <c r="N30" i="4" s="1"/>
  <c r="M29" i="4"/>
  <c r="N29" i="4" s="1"/>
  <c r="M24" i="4"/>
  <c r="N24" i="4" s="1"/>
  <c r="M23" i="4"/>
  <c r="N23" i="4" s="1"/>
  <c r="N11" i="4"/>
  <c r="M21" i="4"/>
  <c r="N21" i="4" s="1"/>
  <c r="M19" i="4"/>
  <c r="N19" i="4" s="1"/>
  <c r="M18" i="4"/>
  <c r="N18" i="4" s="1"/>
  <c r="M17" i="4"/>
  <c r="N17" i="4" s="1"/>
  <c r="M14" i="4"/>
  <c r="N14" i="4" s="1"/>
  <c r="M15" i="4"/>
  <c r="N15" i="4" s="1"/>
  <c r="M13" i="4"/>
  <c r="N13" i="4" s="1"/>
  <c r="M11" i="4"/>
  <c r="N7" i="4"/>
  <c r="M8" i="4"/>
  <c r="N8" i="4" s="1"/>
  <c r="M9" i="4"/>
  <c r="N9" i="4" s="1"/>
  <c r="M7" i="4"/>
  <c r="M5" i="4"/>
  <c r="N5" i="4" s="1"/>
  <c r="M3" i="4"/>
  <c r="N3" i="4" s="1"/>
  <c r="Y234" i="3"/>
  <c r="Y233" i="3"/>
  <c r="Y232" i="3"/>
  <c r="Y226" i="3"/>
  <c r="Y225" i="3"/>
  <c r="Y224" i="3"/>
  <c r="Y217" i="3"/>
  <c r="Y216" i="3"/>
  <c r="Y215" i="3"/>
  <c r="Y214" i="3"/>
  <c r="Y213" i="3"/>
  <c r="X214" i="3"/>
  <c r="X213" i="3"/>
  <c r="Y206" i="3"/>
  <c r="Y205" i="3"/>
  <c r="Y204" i="3"/>
  <c r="Y203" i="3"/>
  <c r="X205" i="3"/>
  <c r="X204" i="3"/>
  <c r="X203" i="3"/>
  <c r="R199" i="3"/>
  <c r="R198" i="3"/>
  <c r="R197" i="3"/>
  <c r="R193" i="3"/>
  <c r="R192" i="3"/>
  <c r="R191" i="3"/>
  <c r="R190" i="3"/>
  <c r="R189" i="3"/>
  <c r="R188" i="3"/>
  <c r="R187" i="3"/>
  <c r="R183" i="3"/>
  <c r="R182" i="3"/>
  <c r="R181" i="3"/>
  <c r="R180" i="3"/>
  <c r="R179" i="3"/>
  <c r="R178" i="3"/>
  <c r="R177" i="3"/>
  <c r="R176" i="3"/>
  <c r="R175" i="3"/>
  <c r="R174" i="3"/>
  <c r="R170" i="3"/>
  <c r="R169" i="3"/>
  <c r="R168" i="3"/>
  <c r="R164" i="3"/>
  <c r="R163" i="3"/>
  <c r="R162" i="3"/>
  <c r="R161" i="3"/>
  <c r="R160" i="3"/>
  <c r="R159" i="3"/>
  <c r="R158" i="3"/>
  <c r="R157" i="3"/>
  <c r="R156" i="3"/>
  <c r="R155" i="3"/>
  <c r="R151" i="3"/>
  <c r="R150" i="3"/>
  <c r="R149" i="3"/>
  <c r="R148" i="3"/>
  <c r="R147" i="3"/>
  <c r="R146" i="3"/>
  <c r="R145" i="3"/>
  <c r="R144" i="3"/>
  <c r="R143" i="3"/>
  <c r="R142" i="3"/>
  <c r="M136" i="3" l="1"/>
  <c r="N136" i="3" s="1"/>
  <c r="M135" i="3"/>
  <c r="N135" i="3" s="1"/>
  <c r="M138" i="3"/>
  <c r="N138" i="3" s="1"/>
  <c r="M124" i="3"/>
  <c r="N124" i="3" s="1"/>
  <c r="M125" i="3"/>
  <c r="N125" i="3" s="1"/>
  <c r="M126" i="3"/>
  <c r="N126" i="3" s="1"/>
  <c r="M127" i="3"/>
  <c r="N127" i="3" s="1"/>
  <c r="M128" i="3"/>
  <c r="N128" i="3" s="1"/>
  <c r="M129" i="3"/>
  <c r="N129" i="3" s="1"/>
  <c r="M130" i="3"/>
  <c r="N130" i="3" s="1"/>
  <c r="M131" i="3"/>
  <c r="N131" i="3" s="1"/>
  <c r="M132" i="3"/>
  <c r="N132" i="3" s="1"/>
  <c r="M133" i="3"/>
  <c r="N133" i="3" s="1"/>
  <c r="M123" i="3"/>
  <c r="N123" i="3" s="1"/>
  <c r="M111" i="3"/>
  <c r="N111" i="3" s="1"/>
  <c r="M112" i="3"/>
  <c r="N112" i="3" s="1"/>
  <c r="M113" i="3"/>
  <c r="N113" i="3" s="1"/>
  <c r="M114" i="3"/>
  <c r="N114" i="3" s="1"/>
  <c r="M115" i="3"/>
  <c r="N115" i="3" s="1"/>
  <c r="M116" i="3"/>
  <c r="N116" i="3" s="1"/>
  <c r="M117" i="3"/>
  <c r="N117" i="3" s="1"/>
  <c r="M118" i="3"/>
  <c r="N118" i="3" s="1"/>
  <c r="M119" i="3"/>
  <c r="N119" i="3" s="1"/>
  <c r="M120" i="3"/>
  <c r="N120" i="3" s="1"/>
  <c r="M121" i="3"/>
  <c r="N121" i="3" s="1"/>
  <c r="M110" i="3"/>
  <c r="N110" i="3" s="1"/>
  <c r="M108" i="3"/>
  <c r="N108" i="3" s="1"/>
  <c r="M93" i="3"/>
  <c r="N93" i="3" s="1"/>
  <c r="M94" i="3"/>
  <c r="N94" i="3" s="1"/>
  <c r="M95" i="3"/>
  <c r="N95" i="3" s="1"/>
  <c r="M96" i="3"/>
  <c r="N96" i="3" s="1"/>
  <c r="M97" i="3"/>
  <c r="N97" i="3" s="1"/>
  <c r="M98" i="3"/>
  <c r="N98" i="3" s="1"/>
  <c r="M99" i="3"/>
  <c r="N99" i="3" s="1"/>
  <c r="M101" i="3"/>
  <c r="N101" i="3" s="1"/>
  <c r="M102" i="3"/>
  <c r="N102" i="3" s="1"/>
  <c r="M103" i="3"/>
  <c r="N103" i="3" s="1"/>
  <c r="M104" i="3"/>
  <c r="N104" i="3" s="1"/>
  <c r="M105" i="3"/>
  <c r="N105" i="3" s="1"/>
  <c r="M92" i="3"/>
  <c r="N92" i="3" s="1"/>
  <c r="M90" i="3"/>
  <c r="N90" i="3" s="1"/>
  <c r="M75" i="3"/>
  <c r="N75" i="3" s="1"/>
  <c r="M76" i="3"/>
  <c r="N76" i="3" s="1"/>
  <c r="M77" i="3"/>
  <c r="N77" i="3" s="1"/>
  <c r="M78" i="3"/>
  <c r="N78" i="3" s="1"/>
  <c r="M79" i="3"/>
  <c r="N79" i="3" s="1"/>
  <c r="M80" i="3"/>
  <c r="N80" i="3" s="1"/>
  <c r="M81" i="3"/>
  <c r="N81" i="3" s="1"/>
  <c r="M83" i="3"/>
  <c r="N83" i="3" s="1"/>
  <c r="M84" i="3"/>
  <c r="N84" i="3" s="1"/>
  <c r="M85" i="3"/>
  <c r="N85" i="3" s="1"/>
  <c r="M86" i="3"/>
  <c r="N86" i="3" s="1"/>
  <c r="M87" i="3"/>
  <c r="N87" i="3" s="1"/>
  <c r="M88" i="3"/>
  <c r="N88" i="3" s="1"/>
  <c r="M74" i="3"/>
  <c r="N74" i="3" s="1"/>
  <c r="M72" i="3"/>
  <c r="N72" i="3" s="1"/>
  <c r="M71" i="3"/>
  <c r="N71" i="3" s="1"/>
  <c r="M70" i="3"/>
  <c r="N70" i="3" s="1"/>
  <c r="M69" i="3"/>
  <c r="N69" i="3" s="1"/>
  <c r="M68" i="3"/>
  <c r="N68" i="3" s="1"/>
  <c r="M54" i="3"/>
  <c r="M53" i="3"/>
  <c r="N54" i="3"/>
  <c r="M55" i="3"/>
  <c r="N55" i="3" s="1"/>
  <c r="M56" i="3"/>
  <c r="N56" i="3" s="1"/>
  <c r="M57" i="3"/>
  <c r="N57" i="3" s="1"/>
  <c r="M58" i="3"/>
  <c r="N58" i="3" s="1"/>
  <c r="M60" i="3"/>
  <c r="N60" i="3" s="1"/>
  <c r="M61" i="3"/>
  <c r="N61" i="3" s="1"/>
  <c r="M62" i="3"/>
  <c r="N62" i="3" s="1"/>
  <c r="M63" i="3"/>
  <c r="M64" i="3"/>
  <c r="M65" i="3"/>
  <c r="N65" i="3" s="1"/>
  <c r="M66" i="3"/>
  <c r="N66" i="3" s="1"/>
  <c r="N53" i="3"/>
  <c r="N63" i="3"/>
  <c r="N64" i="3"/>
  <c r="M51" i="3"/>
  <c r="N51" i="3" s="1"/>
  <c r="M50" i="3"/>
  <c r="N50" i="3" s="1"/>
  <c r="M49" i="3"/>
  <c r="N49" i="3" s="1"/>
  <c r="M48" i="3"/>
  <c r="N48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31" i="3"/>
  <c r="N31" i="3" s="1"/>
  <c r="M26" i="3"/>
  <c r="N26" i="3" s="1"/>
  <c r="M27" i="3"/>
  <c r="N27" i="3" s="1"/>
  <c r="M28" i="3"/>
  <c r="N28" i="3" s="1"/>
  <c r="M29" i="3"/>
  <c r="N29" i="3" s="1"/>
  <c r="M25" i="3"/>
  <c r="N25" i="3" s="1"/>
  <c r="M23" i="3"/>
  <c r="N23" i="3" s="1"/>
  <c r="M21" i="3"/>
  <c r="N21" i="3" s="1"/>
  <c r="M20" i="3"/>
  <c r="N20" i="3" s="1"/>
  <c r="M19" i="3"/>
  <c r="N19" i="3" s="1"/>
  <c r="M18" i="3"/>
  <c r="N18" i="3" s="1"/>
  <c r="N13" i="3"/>
  <c r="M13" i="3"/>
  <c r="M14" i="3"/>
  <c r="N14" i="3" s="1"/>
  <c r="M15" i="3"/>
  <c r="N15" i="3" s="1"/>
  <c r="M16" i="3"/>
  <c r="N16" i="3" s="1"/>
  <c r="M12" i="3"/>
  <c r="N12" i="3" s="1"/>
  <c r="M10" i="3"/>
  <c r="N10" i="3" s="1"/>
  <c r="M8" i="3"/>
  <c r="N8" i="3" s="1"/>
  <c r="M7" i="3"/>
  <c r="N7" i="3" s="1"/>
  <c r="M6" i="3"/>
  <c r="N6" i="3" s="1"/>
  <c r="M4" i="3"/>
  <c r="N4" i="3" s="1"/>
  <c r="M3" i="3"/>
  <c r="N3" i="3" s="1"/>
  <c r="X72" i="2"/>
  <c r="Y80" i="2"/>
  <c r="Y79" i="2"/>
  <c r="X80" i="2"/>
  <c r="X79" i="2"/>
  <c r="R68" i="2"/>
  <c r="R67" i="2"/>
  <c r="R66" i="2"/>
  <c r="R65" i="2"/>
  <c r="R64" i="2"/>
  <c r="R63" i="2"/>
  <c r="R62" i="2"/>
  <c r="R61" i="2"/>
  <c r="R60" i="2"/>
  <c r="R56" i="2"/>
  <c r="R55" i="2"/>
  <c r="R54" i="2"/>
  <c r="R53" i="2"/>
  <c r="R52" i="2"/>
  <c r="R51" i="2"/>
  <c r="R50" i="2"/>
  <c r="R49" i="2"/>
  <c r="R48" i="2"/>
  <c r="R47" i="2"/>
  <c r="N24" i="2"/>
  <c r="M37" i="2"/>
  <c r="N37" i="2" s="1"/>
  <c r="M38" i="2"/>
  <c r="N38" i="2" s="1"/>
  <c r="M39" i="2"/>
  <c r="N39" i="2" s="1"/>
  <c r="M40" i="2"/>
  <c r="N40" i="2" s="1"/>
  <c r="M41" i="2"/>
  <c r="N41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43" i="2"/>
  <c r="N43" i="2" s="1"/>
  <c r="M36" i="2"/>
  <c r="N36" i="2" s="1"/>
  <c r="M28" i="2"/>
  <c r="N28" i="2" s="1"/>
  <c r="M26" i="2"/>
  <c r="N26" i="2" s="1"/>
  <c r="M23" i="2"/>
  <c r="N23" i="2" s="1"/>
  <c r="M24" i="2"/>
  <c r="M22" i="2"/>
  <c r="N22" i="2" s="1"/>
  <c r="M21" i="2"/>
  <c r="N21" i="2" s="1"/>
  <c r="M18" i="2"/>
  <c r="N18" i="2" s="1"/>
  <c r="M19" i="2"/>
  <c r="N19" i="2" s="1"/>
  <c r="M17" i="2"/>
  <c r="N17" i="2" s="1"/>
  <c r="M16" i="2"/>
  <c r="N16" i="2" s="1"/>
  <c r="M14" i="2"/>
  <c r="N14" i="2" s="1"/>
  <c r="M13" i="2"/>
  <c r="N13" i="2" s="1"/>
  <c r="M11" i="2"/>
  <c r="N11" i="2" s="1"/>
  <c r="M10" i="2"/>
  <c r="N10" i="2" s="1"/>
  <c r="M8" i="2"/>
  <c r="N8" i="2" s="1"/>
  <c r="M6" i="2"/>
  <c r="N6" i="2" s="1"/>
  <c r="M4" i="2"/>
  <c r="N4" i="2" s="1"/>
  <c r="M3" i="2"/>
  <c r="N3" i="2" s="1"/>
  <c r="Y104" i="1"/>
  <c r="Y103" i="1"/>
  <c r="Y99" i="1"/>
  <c r="Y98" i="1"/>
  <c r="Y97" i="1"/>
  <c r="X97" i="1"/>
  <c r="R93" i="1" l="1"/>
  <c r="R92" i="1"/>
  <c r="R91" i="1"/>
  <c r="R90" i="1"/>
  <c r="R89" i="1"/>
  <c r="R88" i="1"/>
  <c r="R87" i="1"/>
  <c r="R86" i="1"/>
  <c r="R85" i="1"/>
  <c r="R84" i="1"/>
  <c r="R80" i="1"/>
  <c r="R79" i="1"/>
  <c r="R78" i="1"/>
  <c r="R77" i="1"/>
  <c r="R76" i="1"/>
  <c r="R75" i="1"/>
  <c r="R74" i="1"/>
  <c r="R73" i="1"/>
  <c r="R72" i="1"/>
  <c r="R71" i="1"/>
  <c r="M62" i="1"/>
  <c r="N62" i="1" s="1"/>
  <c r="M63" i="1"/>
  <c r="N63" i="1" s="1"/>
  <c r="M66" i="1"/>
  <c r="N66" i="1" s="1"/>
  <c r="M67" i="1"/>
  <c r="N67" i="1" s="1"/>
  <c r="M65" i="1"/>
  <c r="N65" i="1" s="1"/>
  <c r="M61" i="1"/>
  <c r="N61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52" i="1"/>
  <c r="N52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41" i="1"/>
  <c r="N41" i="1" s="1"/>
  <c r="M39" i="1"/>
  <c r="N39" i="1" s="1"/>
  <c r="M38" i="1"/>
  <c r="N38" i="1" s="1"/>
  <c r="M36" i="1"/>
  <c r="N3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26" i="1"/>
  <c r="N26" i="1" s="1"/>
  <c r="M24" i="1"/>
  <c r="N24" i="1" s="1"/>
  <c r="M23" i="1"/>
  <c r="N23" i="1" s="1"/>
  <c r="M18" i="1"/>
  <c r="N18" i="1" s="1"/>
  <c r="M19" i="1"/>
  <c r="N19" i="1" s="1"/>
  <c r="M20" i="1"/>
  <c r="N20" i="1" s="1"/>
  <c r="M21" i="1"/>
  <c r="N21" i="1" s="1"/>
  <c r="M17" i="1"/>
  <c r="N17" i="1" s="1"/>
  <c r="M13" i="1" l="1"/>
  <c r="N13" i="1" s="1"/>
  <c r="M14" i="1"/>
  <c r="N14" i="1" s="1"/>
  <c r="M15" i="1"/>
  <c r="N15" i="1" s="1"/>
  <c r="M8" i="1"/>
  <c r="N8" i="1" s="1"/>
  <c r="M9" i="1"/>
  <c r="N9" i="1" s="1"/>
  <c r="M10" i="1"/>
  <c r="N10" i="1" s="1"/>
  <c r="M12" i="1"/>
  <c r="N12" i="1" s="1"/>
  <c r="M7" i="1"/>
  <c r="N7" i="1" s="1"/>
  <c r="M5" i="1"/>
  <c r="N5" i="1" s="1"/>
  <c r="M3" i="1"/>
  <c r="N3" i="1" s="1"/>
</calcChain>
</file>

<file path=xl/sharedStrings.xml><?xml version="1.0" encoding="utf-8"?>
<sst xmlns="http://schemas.openxmlformats.org/spreadsheetml/2006/main" count="1641" uniqueCount="386">
  <si>
    <t>№</t>
  </si>
  <si>
    <t>Имя</t>
  </si>
  <si>
    <t>Пол</t>
  </si>
  <si>
    <t>Год</t>
  </si>
  <si>
    <t>Возрастная категория</t>
  </si>
  <si>
    <t>Вес</t>
  </si>
  <si>
    <t>Команда</t>
  </si>
  <si>
    <t>Присед</t>
  </si>
  <si>
    <t>Жим</t>
  </si>
  <si>
    <t>Тяга</t>
  </si>
  <si>
    <t>Сумма</t>
  </si>
  <si>
    <t>Баллы</t>
  </si>
  <si>
    <t>Командные Очки</t>
  </si>
  <si>
    <t>Результат</t>
  </si>
  <si>
    <t>Город</t>
  </si>
  <si>
    <t>Весовая категория до 47 кг</t>
  </si>
  <si>
    <t>Весовая категория до 57 кг</t>
  </si>
  <si>
    <t>Весовая категория до 63 кг</t>
  </si>
  <si>
    <t>Весовая категория до 69 кг</t>
  </si>
  <si>
    <t>жен</t>
  </si>
  <si>
    <t>Волокитина Евгения</t>
  </si>
  <si>
    <t>Романова Анна</t>
  </si>
  <si>
    <t>Овсянникова Александра</t>
  </si>
  <si>
    <t>Романюк Ангелина</t>
  </si>
  <si>
    <t>Качалкина Юлия</t>
  </si>
  <si>
    <t>Дюдяева Кристина</t>
  </si>
  <si>
    <t>Рубель Светлана</t>
  </si>
  <si>
    <t>Рудакова Елена</t>
  </si>
  <si>
    <t>Ляхова Ирина</t>
  </si>
  <si>
    <t>Семенихина Мария</t>
  </si>
  <si>
    <t>O</t>
  </si>
  <si>
    <t>Ярославль</t>
  </si>
  <si>
    <t>Тула</t>
  </si>
  <si>
    <t>Орёл</t>
  </si>
  <si>
    <t>Воронеж</t>
  </si>
  <si>
    <t>Липецк</t>
  </si>
  <si>
    <t>Жуков</t>
  </si>
  <si>
    <t>Новомосковск</t>
  </si>
  <si>
    <t>Юность</t>
  </si>
  <si>
    <t>Жуковский округ</t>
  </si>
  <si>
    <t>Тренеры</t>
  </si>
  <si>
    <t>Мухин В. Э.</t>
  </si>
  <si>
    <t>Казанцев Н. А.</t>
  </si>
  <si>
    <t>Зайцев С. В.</t>
  </si>
  <si>
    <t>Мошаров Н. Е.</t>
  </si>
  <si>
    <t>Рогов М. Ф.</t>
  </si>
  <si>
    <t>Соболев А. А.</t>
  </si>
  <si>
    <t>Гринько А. С.</t>
  </si>
  <si>
    <t>Попов С. С.</t>
  </si>
  <si>
    <t>Весовая категория до 74 кг</t>
  </si>
  <si>
    <t>муж</t>
  </si>
  <si>
    <t>Комиссаров Владимир</t>
  </si>
  <si>
    <t>Антонов Игорь</t>
  </si>
  <si>
    <t>Соломатин Александр</t>
  </si>
  <si>
    <t>Сердюцкий Никита</t>
  </si>
  <si>
    <t>Герда Иван</t>
  </si>
  <si>
    <t>Дятьково</t>
  </si>
  <si>
    <t>Олимп</t>
  </si>
  <si>
    <t>Комиссаров В. А.</t>
  </si>
  <si>
    <t>Петрушина О. Н.</t>
  </si>
  <si>
    <t>Соломатин А. А.</t>
  </si>
  <si>
    <t>Весовая категория до 76 кг</t>
  </si>
  <si>
    <t>Гришина Анастасия</t>
  </si>
  <si>
    <t>Сучкова Арина</t>
  </si>
  <si>
    <t>Шабаев М. М.</t>
  </si>
  <si>
    <t>Весовая категория до 83 кг</t>
  </si>
  <si>
    <t>Лисицын Руслан</t>
  </si>
  <si>
    <t>Нечаев Евгений</t>
  </si>
  <si>
    <t>Квасников Родион</t>
  </si>
  <si>
    <t>Рован Артем</t>
  </si>
  <si>
    <t>Ильичев Максим</t>
  </si>
  <si>
    <t>Серебрянский Александр</t>
  </si>
  <si>
    <t>Мамеко Владислав</t>
  </si>
  <si>
    <t>Осташин Тимур</t>
  </si>
  <si>
    <t>Вьюниченко Николай</t>
  </si>
  <si>
    <t>Мценск</t>
  </si>
  <si>
    <t>пос. Товарковский</t>
  </si>
  <si>
    <t>Брянск</t>
  </si>
  <si>
    <t>Леонов В. С.</t>
  </si>
  <si>
    <t>Луговой А. С.</t>
  </si>
  <si>
    <t>Гавриков В. В.</t>
  </si>
  <si>
    <t>Леонова М. С.</t>
  </si>
  <si>
    <t>Весовая категория до 84 кг</t>
  </si>
  <si>
    <t>Весовая категория 84+ кг</t>
  </si>
  <si>
    <t>Симонова Оксана</t>
  </si>
  <si>
    <t>Замуруева Анастасия</t>
  </si>
  <si>
    <t>Маслова Елена</t>
  </si>
  <si>
    <t>Кинель</t>
  </si>
  <si>
    <t>Вишняков С. В.</t>
  </si>
  <si>
    <t>-</t>
  </si>
  <si>
    <t>Весовая категория до 93 кг</t>
  </si>
  <si>
    <t>Мухин Виталий</t>
  </si>
  <si>
    <t>Мухин Вячеслав</t>
  </si>
  <si>
    <t>Кренделев Олег</t>
  </si>
  <si>
    <t>Шершов Никита</t>
  </si>
  <si>
    <t>Шабаев Максим</t>
  </si>
  <si>
    <t>Гришин Илья</t>
  </si>
  <si>
    <t>Садриддинов Амруллохон</t>
  </si>
  <si>
    <t>Панин Алексей</t>
  </si>
  <si>
    <t>Борзов Максим</t>
  </si>
  <si>
    <t>Ковалевский Богдан</t>
  </si>
  <si>
    <t>Мытищи</t>
  </si>
  <si>
    <t>п. Первомайский</t>
  </si>
  <si>
    <t>Жихарев И. В.</t>
  </si>
  <si>
    <t>Савельев Н. С.</t>
  </si>
  <si>
    <t>Арестов М. А.</t>
  </si>
  <si>
    <t>Весовая категория до 105 кг</t>
  </si>
  <si>
    <t>Мордыга Дмитрий</t>
  </si>
  <si>
    <t>Строков Богдан</t>
  </si>
  <si>
    <t>Шаталов Кирилл</t>
  </si>
  <si>
    <t>Черенков Олег</t>
  </si>
  <si>
    <t>Иванов Александр</t>
  </si>
  <si>
    <t>Дендин Владимир</t>
  </si>
  <si>
    <t>Акимов Роман</t>
  </si>
  <si>
    <t>Логинов Семен</t>
  </si>
  <si>
    <t>Белев</t>
  </si>
  <si>
    <t>ДЮСШ г. Белева</t>
  </si>
  <si>
    <t>Ефимов В. Н.</t>
  </si>
  <si>
    <t>Авраменко И. Н.</t>
  </si>
  <si>
    <t>Акимов И. М.</t>
  </si>
  <si>
    <t>Каушанский Д. М.</t>
  </si>
  <si>
    <t>Весовая категория до 120 кг</t>
  </si>
  <si>
    <t>Весовая категория 120+ кг</t>
  </si>
  <si>
    <t>Гавриков Владимир</t>
  </si>
  <si>
    <t>Кобозев Дмитрий</t>
  </si>
  <si>
    <t>Гольцев Артём</t>
  </si>
  <si>
    <t>Ширяев Сергей</t>
  </si>
  <si>
    <t>Коновалов Сергей</t>
  </si>
  <si>
    <t>Андреев Никита</t>
  </si>
  <si>
    <t>Семенов Н. Д.</t>
  </si>
  <si>
    <t>Абсолютный зачёт. Мужчины</t>
  </si>
  <si>
    <t>Очки IPF GL</t>
  </si>
  <si>
    <t>Абсолютный зачёт. Женщины</t>
  </si>
  <si>
    <t>Командный зачёт. Мужчины</t>
  </si>
  <si>
    <t>Командные очки</t>
  </si>
  <si>
    <t>12+9+8+8+2</t>
  </si>
  <si>
    <t>Командный зачёт. Женщины</t>
  </si>
  <si>
    <t>Весовая категория до 52 кг</t>
  </si>
  <si>
    <t>J</t>
  </si>
  <si>
    <t>Шляпина Полина</t>
  </si>
  <si>
    <t>Алиева Полина</t>
  </si>
  <si>
    <t>Шупранова Алина</t>
  </si>
  <si>
    <t>СШ "Олимп"</t>
  </si>
  <si>
    <t>Макеев Н. С.</t>
  </si>
  <si>
    <t>Казанцев Н. А., Паршин И. В.</t>
  </si>
  <si>
    <t>Весовая категория до 59 кг</t>
  </si>
  <si>
    <t>Митрюшкин Станислав</t>
  </si>
  <si>
    <t>Дубна</t>
  </si>
  <si>
    <t>ДЮСШ "Дубна"</t>
  </si>
  <si>
    <t>Соломатов В. С.</t>
  </si>
  <si>
    <t>Ершова Алина</t>
  </si>
  <si>
    <t>Кондратенко Анастасия</t>
  </si>
  <si>
    <t>Весовая категория до 66 кг</t>
  </si>
  <si>
    <t>Рыжов Кирилл</t>
  </si>
  <si>
    <t>Бровчик Мирослав</t>
  </si>
  <si>
    <t>Груднистая Екатерина</t>
  </si>
  <si>
    <t>Шахбанова Мадина</t>
  </si>
  <si>
    <t>Семенихина Полина</t>
  </si>
  <si>
    <t>Афонина Ксения</t>
  </si>
  <si>
    <t>Богородицк</t>
  </si>
  <si>
    <t>Вязович Д. В.</t>
  </si>
  <si>
    <t>Тюрин Дмитрий</t>
  </si>
  <si>
    <t>Марьин Сергей</t>
  </si>
  <si>
    <t>Кузнецов Иван</t>
  </si>
  <si>
    <t>Терновой Петр</t>
  </si>
  <si>
    <t>Сергиевский Всеволод</t>
  </si>
  <si>
    <t>Серов Станислав</t>
  </si>
  <si>
    <t>Щербаков Егор</t>
  </si>
  <si>
    <t>Ноговицын Артем</t>
  </si>
  <si>
    <t>Серегин Сергей</t>
  </si>
  <si>
    <t>Калмыков Артем</t>
  </si>
  <si>
    <t>Шаталов Иван</t>
  </si>
  <si>
    <t>Горелов Виталий</t>
  </si>
  <si>
    <t>Кобелев Роман</t>
  </si>
  <si>
    <t>Камышный Матвей</t>
  </si>
  <si>
    <t>Старков Александр</t>
  </si>
  <si>
    <t>Курземниекс Артем</t>
  </si>
  <si>
    <t>Звенков Игорь</t>
  </si>
  <si>
    <t>Калугин Андрей</t>
  </si>
  <si>
    <t>Филимонов Артем</t>
  </si>
  <si>
    <t>Москва</t>
  </si>
  <si>
    <t>СК МАИ</t>
  </si>
  <si>
    <t>Косарев С. М., Белоусов О. И.</t>
  </si>
  <si>
    <t>Абсолютный зачёт. Юниоры</t>
  </si>
  <si>
    <t>Абсолютный зачёт. Юниорки</t>
  </si>
  <si>
    <t>12+9</t>
  </si>
  <si>
    <t>12+12+12+9+8</t>
  </si>
  <si>
    <t>Командный зачёт. Юниорки</t>
  </si>
  <si>
    <t>Командный зачёт. Юниоры</t>
  </si>
  <si>
    <t>12+12</t>
  </si>
  <si>
    <t>12+9+7</t>
  </si>
  <si>
    <t>12+12+9+8+7</t>
  </si>
  <si>
    <t>Весовая категория до 40 кг</t>
  </si>
  <si>
    <t>T1</t>
  </si>
  <si>
    <t>Федотова Валентина</t>
  </si>
  <si>
    <t>Алифанова Елизавета</t>
  </si>
  <si>
    <t>Заокский</t>
  </si>
  <si>
    <t>Федотов И. С.</t>
  </si>
  <si>
    <t>Грудинин П. С., Мошаров Н. Е.</t>
  </si>
  <si>
    <t>T2</t>
  </si>
  <si>
    <t>Новикова Дарья</t>
  </si>
  <si>
    <t>Талтыкина Валерия</t>
  </si>
  <si>
    <t>Митрюшкина Вера</t>
  </si>
  <si>
    <t>Весовая категория до 48 кг</t>
  </si>
  <si>
    <t>Клюкин Егор</t>
  </si>
  <si>
    <t>Козлова Софья</t>
  </si>
  <si>
    <t>Шестопалова Валерия</t>
  </si>
  <si>
    <t>Селиверстова Кира</t>
  </si>
  <si>
    <t>Евдокимова Ярослава</t>
  </si>
  <si>
    <t>Плиско Мария</t>
  </si>
  <si>
    <t>"Олимп" Новомосковск</t>
  </si>
  <si>
    <t>Весовая категория до 53 кг</t>
  </si>
  <si>
    <t>Субботин Александр</t>
  </si>
  <si>
    <t>Корнеев Иван</t>
  </si>
  <si>
    <t>Коротков Даниил</t>
  </si>
  <si>
    <t>Томайлы Константин</t>
  </si>
  <si>
    <t>Денисов Иван</t>
  </si>
  <si>
    <t>Леонова М. С., Мошаров Н. Е.</t>
  </si>
  <si>
    <t>Романов Дмитрий</t>
  </si>
  <si>
    <t>Ефремов</t>
  </si>
  <si>
    <t>ДЮСШ №3</t>
  </si>
  <si>
    <t>Ляпин А. В.</t>
  </si>
  <si>
    <t>Гамова Алина</t>
  </si>
  <si>
    <t>Рахманова Екатерина</t>
  </si>
  <si>
    <t>Ермакова Валерия</t>
  </si>
  <si>
    <t>Михеева Кира</t>
  </si>
  <si>
    <t>Тагиева Ангелина</t>
  </si>
  <si>
    <t>Жеков Даниил</t>
  </si>
  <si>
    <t>Худяков Сергей</t>
  </si>
  <si>
    <t>Мошкин Даниил</t>
  </si>
  <si>
    <t>Черкасов Герман</t>
  </si>
  <si>
    <t>Сухарев Леонид</t>
  </si>
  <si>
    <t>Емец Савелий</t>
  </si>
  <si>
    <t>Тагашев Тимур</t>
  </si>
  <si>
    <t>Ивлев Тимофей</t>
  </si>
  <si>
    <t>Сергиевский Максим</t>
  </si>
  <si>
    <t>Борзыкин Денис</t>
  </si>
  <si>
    <t>Кособоков Сергей</t>
  </si>
  <si>
    <t>Кошелев Арсений</t>
  </si>
  <si>
    <t>Миронов Андрей</t>
  </si>
  <si>
    <t>Леонов Иван</t>
  </si>
  <si>
    <t>Буравцов Арсений</t>
  </si>
  <si>
    <t>Мелехин Андрей</t>
  </si>
  <si>
    <t>Кудрявцев А. В.</t>
  </si>
  <si>
    <t>Коновалова Полина</t>
  </si>
  <si>
    <t>Елистратова Полина</t>
  </si>
  <si>
    <t>Романова Ульяна</t>
  </si>
  <si>
    <t>Сапронова Ксения</t>
  </si>
  <si>
    <t>Жигунов Андрей</t>
  </si>
  <si>
    <t>Остриков Кирилл</t>
  </si>
  <si>
    <t>Кунаев Рустам</t>
  </si>
  <si>
    <t>Левин Семен</t>
  </si>
  <si>
    <t>Клемин Петр</t>
  </si>
  <si>
    <t>Петрухин Даниил</t>
  </si>
  <si>
    <t>Митюрин Вадим</t>
  </si>
  <si>
    <t>Матвеев Евгений</t>
  </si>
  <si>
    <t>Рытиков Александр</t>
  </si>
  <si>
    <t>Кишканов Павел</t>
  </si>
  <si>
    <t>Рамазанов Алишер</t>
  </si>
  <si>
    <t>Черкасов Ярослав</t>
  </si>
  <si>
    <t>Чернышев Илья</t>
  </si>
  <si>
    <t>Сапронов Кирилл</t>
  </si>
  <si>
    <t>Кузина Екатерина</t>
  </si>
  <si>
    <t>Прохорова Дарья</t>
  </si>
  <si>
    <t>Митрюшина Лилия</t>
  </si>
  <si>
    <t>Кузнецова Карина</t>
  </si>
  <si>
    <t>Калугина Яна</t>
  </si>
  <si>
    <t>Бадьин Станислав</t>
  </si>
  <si>
    <t>Козырев Евгений</t>
  </si>
  <si>
    <t>Бадьин Вячеслав</t>
  </si>
  <si>
    <t>Чундуков Даниил</t>
  </si>
  <si>
    <t>Антонов Артем</t>
  </si>
  <si>
    <t>Авоян Арсен</t>
  </si>
  <si>
    <t>Ищак Артем</t>
  </si>
  <si>
    <t>Ханин Александр</t>
  </si>
  <si>
    <t>Половов Алексей</t>
  </si>
  <si>
    <t>Половов Р. А., Жихарев И. В.</t>
  </si>
  <si>
    <t>Попов Владислав</t>
  </si>
  <si>
    <t>Стариков Дмитрий</t>
  </si>
  <si>
    <t>Хвостов Иван</t>
  </si>
  <si>
    <t>Мыскин Дмитрий</t>
  </si>
  <si>
    <t>Левочкин Кирилл</t>
  </si>
  <si>
    <t>Рытенко Ксения</t>
  </si>
  <si>
    <t>Богородицк-стронг</t>
  </si>
  <si>
    <t>Первышин Е. В.</t>
  </si>
  <si>
    <t>Жур Никита</t>
  </si>
  <si>
    <t>Фадин Евгений</t>
  </si>
  <si>
    <t>Коршунов Артем</t>
  </si>
  <si>
    <t>Истратов Михаил</t>
  </si>
  <si>
    <t>Болотин Потап</t>
  </si>
  <si>
    <t>Ахметов Бахаддин Гусейн оглы</t>
  </si>
  <si>
    <t>Садомов Рамазан</t>
  </si>
  <si>
    <t>Пятков Максим</t>
  </si>
  <si>
    <t>Зиборов Егор</t>
  </si>
  <si>
    <t>Красников Федор</t>
  </si>
  <si>
    <t>Петровичев Данила</t>
  </si>
  <si>
    <t>Резник Матвей</t>
  </si>
  <si>
    <t>Лазукин Кирилл</t>
  </si>
  <si>
    <t>Подшивалов Кирилл</t>
  </si>
  <si>
    <t>Головин Максим</t>
  </si>
  <si>
    <t>Чапаев А. М.</t>
  </si>
  <si>
    <t>Волохова Виктория</t>
  </si>
  <si>
    <t>Цатинян Гор</t>
  </si>
  <si>
    <t>Политаев Захар</t>
  </si>
  <si>
    <t>Кондратьев Сергей</t>
  </si>
  <si>
    <t>Игнатов Константин</t>
  </si>
  <si>
    <t>Калуцких Даниил</t>
  </si>
  <si>
    <t>Богданов Андрей</t>
  </si>
  <si>
    <t>Атлет</t>
  </si>
  <si>
    <t>Вакуленко В. В.</t>
  </si>
  <si>
    <t>Грудинин П. С.</t>
  </si>
  <si>
    <t>Корякин Иван</t>
  </si>
  <si>
    <t>Ситнер Андрей</t>
  </si>
  <si>
    <t>Зенкин Дмитрий</t>
  </si>
  <si>
    <t>Иванов Илья</t>
  </si>
  <si>
    <t>Осипов Егор</t>
  </si>
  <si>
    <t>Галицкий Алексей</t>
  </si>
  <si>
    <t>Капсамун Артём</t>
  </si>
  <si>
    <t>Минута Денис</t>
  </si>
  <si>
    <t>Пчельников Егор</t>
  </si>
  <si>
    <t>Судаков Николай</t>
  </si>
  <si>
    <t>Артапов Александр</t>
  </si>
  <si>
    <t>Мания Арчил</t>
  </si>
  <si>
    <t>Богослов И. С.</t>
  </si>
  <si>
    <t>Шеламов Иван</t>
  </si>
  <si>
    <t>Алешин Дмитрий</t>
  </si>
  <si>
    <t>Булычев Максим</t>
  </si>
  <si>
    <t>Ковалевский Илья</t>
  </si>
  <si>
    <t>Гранков Максим</t>
  </si>
  <si>
    <t>Алексин</t>
  </si>
  <si>
    <t>ВФОРМЕ</t>
  </si>
  <si>
    <t>Свечников Владислав</t>
  </si>
  <si>
    <t>Проселков Кирилл</t>
  </si>
  <si>
    <t>Петров Николай</t>
  </si>
  <si>
    <t>Абсолютный зачёт. Юноши 14-16</t>
  </si>
  <si>
    <t>Абсолютный зачёт. Юноши 17-18</t>
  </si>
  <si>
    <t>Абсолютный зачёт. Юноши 14-18</t>
  </si>
  <si>
    <t>Абсолютный зачёт. Девушки 14-16</t>
  </si>
  <si>
    <t>Абсолютный зачёт. Девушки 17-18</t>
  </si>
  <si>
    <t>Абсолютный зачёт. Девушки 14-18</t>
  </si>
  <si>
    <t>12+9+8</t>
  </si>
  <si>
    <t>12+9+7+6+5</t>
  </si>
  <si>
    <t>9+8+8+6+5</t>
  </si>
  <si>
    <t>7+7</t>
  </si>
  <si>
    <t>Командный зачёт. Юноши 14-16</t>
  </si>
  <si>
    <t>Командный зачёт. Юноши 17-18</t>
  </si>
  <si>
    <t>12+12+12+9+9</t>
  </si>
  <si>
    <t>12+12+9+5+4</t>
  </si>
  <si>
    <t>9+9+8</t>
  </si>
  <si>
    <t>12+7</t>
  </si>
  <si>
    <t>Командный зачёт. Девушки 14-16</t>
  </si>
  <si>
    <t>9+8</t>
  </si>
  <si>
    <t>12+12+8</t>
  </si>
  <si>
    <t>Командный зачёт. Девушки 17-18</t>
  </si>
  <si>
    <t>Весовая категория до 43 кг</t>
  </si>
  <si>
    <t>Весовая категория до 44 кг</t>
  </si>
  <si>
    <t>Мартынов Дмитрий</t>
  </si>
  <si>
    <t>C1</t>
  </si>
  <si>
    <t>Уваров О. Б.</t>
  </si>
  <si>
    <t>C2</t>
  </si>
  <si>
    <t>Котляров Артем</t>
  </si>
  <si>
    <t>Резник Илья</t>
  </si>
  <si>
    <t>Зеленов Владимир</t>
  </si>
  <si>
    <t>Еськов Иван</t>
  </si>
  <si>
    <t>Левина Мария</t>
  </si>
  <si>
    <t>Кашковский Владимир</t>
  </si>
  <si>
    <t>Вейсалов Юнус</t>
  </si>
  <si>
    <t>Вейсалов Юсуф</t>
  </si>
  <si>
    <t>Шелмаков Егор</t>
  </si>
  <si>
    <t>Долгих Егор</t>
  </si>
  <si>
    <t>Ивлев Григорий</t>
  </si>
  <si>
    <t>Романова Елизавета</t>
  </si>
  <si>
    <t>Рамазанов Александр</t>
  </si>
  <si>
    <t>Карпов Алексей</t>
  </si>
  <si>
    <t>Весовая категория 83+ кг</t>
  </si>
  <si>
    <t>Панин Матвей</t>
  </si>
  <si>
    <t>Проходцев Иван</t>
  </si>
  <si>
    <t>Антадзе Яшар</t>
  </si>
  <si>
    <t>Биналиев Аслан</t>
  </si>
  <si>
    <t>Сайын Мурат</t>
  </si>
  <si>
    <t>Кобелев Иван</t>
  </si>
  <si>
    <t>Дасаев Тимур</t>
  </si>
  <si>
    <t>Абсолютный зачёт. Мальчики 10-11</t>
  </si>
  <si>
    <t>Абсолютный зачёт. Девочки 12-13</t>
  </si>
  <si>
    <t>Абсолютный зачёт. Мальчики 12-13</t>
  </si>
  <si>
    <t>12+12+9+9+8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</si>
</sst>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0"/>
  <sheetViews>
    <sheetView topLeftCell="J64" workbookViewId="0">
      <selection activeCell="P82" sqref="P82:T93"/>
    </sheetView>
  </sheetViews>
  <sheetFormatPr defaultRowHeight="15" x14ac:dyDescent="0.25"/>
  <cols>
    <col min="2" max="2" width="27.42578125" bestFit="1" customWidth="1"/>
    <col min="4" max="4" width="11.28515625" bestFit="1" customWidth="1"/>
    <col min="5" max="5" width="27.140625" bestFit="1" customWidth="1"/>
    <col min="7" max="7" width="19.42578125" bestFit="1" customWidth="1"/>
    <col min="8" max="8" width="18" bestFit="1" customWidth="1"/>
    <col min="9" max="9" width="19.140625" bestFit="1" customWidth="1"/>
    <col min="10" max="10" width="9.85546875" bestFit="1" customWidth="1"/>
    <col min="15" max="15" width="22" bestFit="1" customWidth="1"/>
    <col min="17" max="17" width="26.42578125" bestFit="1" customWidth="1"/>
    <col min="18" max="18" width="22.28515625" bestFit="1" customWidth="1"/>
    <col min="19" max="19" width="16.5703125" bestFit="1" customWidth="1"/>
    <col min="22" max="22" width="18" bestFit="1" customWidth="1"/>
    <col min="23" max="23" width="17.85546875" bestFit="1" customWidth="1"/>
    <col min="24" max="24" width="21.28515625" bestFit="1" customWidth="1"/>
    <col min="25" max="25" width="16.5703125" bestFit="1" customWidth="1"/>
  </cols>
  <sheetData>
    <row r="1" spans="1:27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14</v>
      </c>
      <c r="H1" s="1" t="s">
        <v>6</v>
      </c>
      <c r="I1" s="1" t="s">
        <v>40</v>
      </c>
      <c r="J1" s="3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</row>
    <row r="2" spans="1:27" ht="16.5" thickBot="1" x14ac:dyDescent="0.3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6.5" thickBot="1" x14ac:dyDescent="0.3">
      <c r="A3" s="6">
        <v>1</v>
      </c>
      <c r="B3" s="6" t="s">
        <v>20</v>
      </c>
      <c r="C3" s="6" t="s">
        <v>19</v>
      </c>
      <c r="D3" s="7">
        <v>31039</v>
      </c>
      <c r="E3" s="6" t="s">
        <v>30</v>
      </c>
      <c r="F3" s="6">
        <v>45.88</v>
      </c>
      <c r="G3" s="6" t="s">
        <v>31</v>
      </c>
      <c r="H3" s="6"/>
      <c r="I3" s="6" t="s">
        <v>41</v>
      </c>
      <c r="J3" s="6">
        <v>77.5</v>
      </c>
      <c r="K3" s="6">
        <v>42.5</v>
      </c>
      <c r="L3" s="6">
        <v>90</v>
      </c>
      <c r="M3" s="10">
        <f>SUM(J3:L3)</f>
        <v>210</v>
      </c>
      <c r="N3" s="11">
        <f>M3*(100/(610.32796-(1045.59282*EXP(-0.03048*F3))))</f>
        <v>59.645390153944852</v>
      </c>
      <c r="O3" s="6">
        <v>12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6.5" thickBot="1" x14ac:dyDescent="0.3">
      <c r="A4" s="17" t="s">
        <v>16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6.5" thickBot="1" x14ac:dyDescent="0.3">
      <c r="A5" s="5">
        <v>1</v>
      </c>
      <c r="B5" s="5" t="s">
        <v>21</v>
      </c>
      <c r="C5" s="5" t="s">
        <v>19</v>
      </c>
      <c r="D5" s="8">
        <v>33933</v>
      </c>
      <c r="E5" s="5" t="s">
        <v>30</v>
      </c>
      <c r="F5" s="5">
        <v>56.36</v>
      </c>
      <c r="G5" s="5" t="s">
        <v>32</v>
      </c>
      <c r="H5" s="5" t="s">
        <v>38</v>
      </c>
      <c r="I5" s="5" t="s">
        <v>42</v>
      </c>
      <c r="J5" s="5">
        <v>110</v>
      </c>
      <c r="K5" s="5">
        <v>65</v>
      </c>
      <c r="L5" s="5">
        <v>130</v>
      </c>
      <c r="M5" s="10">
        <f>SUM(J5:L5)</f>
        <v>305</v>
      </c>
      <c r="N5" s="11">
        <f>M5*(100/(610.32796-(1045.59282*EXP(-0.03048*F5))))</f>
        <v>72.156007287483163</v>
      </c>
      <c r="O5" s="5">
        <v>12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6.5" thickBot="1" x14ac:dyDescent="0.3">
      <c r="A6" s="17" t="s">
        <v>17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9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5.75" x14ac:dyDescent="0.25">
      <c r="A7" s="5">
        <v>1</v>
      </c>
      <c r="B7" s="5" t="s">
        <v>22</v>
      </c>
      <c r="C7" s="5" t="s">
        <v>19</v>
      </c>
      <c r="D7" s="8">
        <v>35342</v>
      </c>
      <c r="E7" s="5" t="s">
        <v>30</v>
      </c>
      <c r="F7" s="9">
        <v>61.1</v>
      </c>
      <c r="G7" s="5" t="s">
        <v>33</v>
      </c>
      <c r="H7" s="5"/>
      <c r="I7" s="5" t="s">
        <v>43</v>
      </c>
      <c r="J7" s="5">
        <v>115</v>
      </c>
      <c r="K7" s="5">
        <v>60</v>
      </c>
      <c r="L7" s="5">
        <v>115</v>
      </c>
      <c r="M7" s="10">
        <f>SUM(J7:L7)</f>
        <v>290</v>
      </c>
      <c r="N7" s="11">
        <f>M7*(100/(610.32796-(1045.59282*EXP(-0.03048*F7))))</f>
        <v>64.741353517721393</v>
      </c>
      <c r="O7" s="5">
        <v>12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5.75" x14ac:dyDescent="0.25">
      <c r="A8" s="5">
        <v>2</v>
      </c>
      <c r="B8" s="5" t="s">
        <v>23</v>
      </c>
      <c r="C8" s="5" t="s">
        <v>19</v>
      </c>
      <c r="D8" s="8">
        <v>36642</v>
      </c>
      <c r="E8" s="5" t="s">
        <v>30</v>
      </c>
      <c r="F8" s="9">
        <v>61</v>
      </c>
      <c r="G8" s="5" t="s">
        <v>32</v>
      </c>
      <c r="H8" s="5"/>
      <c r="I8" s="5"/>
      <c r="J8" s="5">
        <v>90</v>
      </c>
      <c r="K8" s="5">
        <v>65</v>
      </c>
      <c r="L8" s="5">
        <v>110</v>
      </c>
      <c r="M8" s="10">
        <f t="shared" ref="M8:M10" si="0">SUM(J8:L8)</f>
        <v>265</v>
      </c>
      <c r="N8" s="11">
        <f t="shared" ref="N8:N10" si="1">M8*(100/(610.32796-(1045.59282*EXP(-0.03048*F8))))</f>
        <v>59.225746683485326</v>
      </c>
      <c r="O8" s="5">
        <v>9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5.75" x14ac:dyDescent="0.25">
      <c r="A9" s="5">
        <v>3</v>
      </c>
      <c r="B9" s="5" t="s">
        <v>24</v>
      </c>
      <c r="C9" s="5" t="s">
        <v>19</v>
      </c>
      <c r="D9" s="8">
        <v>29678</v>
      </c>
      <c r="E9" s="5" t="s">
        <v>30</v>
      </c>
      <c r="F9" s="9">
        <v>62.3</v>
      </c>
      <c r="G9" s="5" t="s">
        <v>32</v>
      </c>
      <c r="H9" s="5"/>
      <c r="I9" s="5" t="s">
        <v>44</v>
      </c>
      <c r="J9" s="5">
        <v>100</v>
      </c>
      <c r="K9" s="5">
        <v>47.5</v>
      </c>
      <c r="L9" s="5">
        <v>115</v>
      </c>
      <c r="M9" s="10">
        <f t="shared" si="0"/>
        <v>262.5</v>
      </c>
      <c r="N9" s="11">
        <f t="shared" si="1"/>
        <v>57.848869545959936</v>
      </c>
      <c r="O9" s="5">
        <v>8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6.5" thickBot="1" x14ac:dyDescent="0.3">
      <c r="A10" s="5">
        <v>4</v>
      </c>
      <c r="B10" s="5" t="s">
        <v>25</v>
      </c>
      <c r="C10" s="5" t="s">
        <v>19</v>
      </c>
      <c r="D10" s="8">
        <v>35814</v>
      </c>
      <c r="E10" s="5" t="s">
        <v>30</v>
      </c>
      <c r="F10" s="9">
        <v>58.86</v>
      </c>
      <c r="G10" s="5" t="s">
        <v>32</v>
      </c>
      <c r="H10" s="5"/>
      <c r="I10" s="5" t="s">
        <v>45</v>
      </c>
      <c r="J10" s="5">
        <v>92.5</v>
      </c>
      <c r="K10" s="5">
        <v>50</v>
      </c>
      <c r="L10" s="5">
        <v>115</v>
      </c>
      <c r="M10" s="10">
        <f t="shared" si="0"/>
        <v>257.5</v>
      </c>
      <c r="N10" s="11">
        <f t="shared" si="1"/>
        <v>58.997160926780225</v>
      </c>
      <c r="O10" s="5">
        <v>7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6.5" thickBot="1" x14ac:dyDescent="0.3">
      <c r="A11" s="17" t="s">
        <v>18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x14ac:dyDescent="0.25">
      <c r="A12" s="5">
        <v>1</v>
      </c>
      <c r="B12" s="5" t="s">
        <v>26</v>
      </c>
      <c r="C12" s="5" t="s">
        <v>19</v>
      </c>
      <c r="D12" s="8">
        <v>34331</v>
      </c>
      <c r="E12" s="5" t="s">
        <v>30</v>
      </c>
      <c r="F12" s="9">
        <v>67.95</v>
      </c>
      <c r="G12" s="5" t="s">
        <v>34</v>
      </c>
      <c r="H12" s="5"/>
      <c r="I12" s="5" t="s">
        <v>46</v>
      </c>
      <c r="J12" s="5">
        <v>135</v>
      </c>
      <c r="K12" s="5">
        <v>90</v>
      </c>
      <c r="L12" s="5">
        <v>155</v>
      </c>
      <c r="M12" s="10">
        <f>SUM(J12:L12)</f>
        <v>380</v>
      </c>
      <c r="N12" s="11">
        <f>M12*(100/(610.32796-(1045.59282*EXP(-0.03048*F12))))</f>
        <v>79.408834761336365</v>
      </c>
      <c r="O12" s="5">
        <v>12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x14ac:dyDescent="0.25">
      <c r="A13" s="5">
        <v>2</v>
      </c>
      <c r="B13" s="5" t="s">
        <v>27</v>
      </c>
      <c r="C13" s="5" t="s">
        <v>19</v>
      </c>
      <c r="D13" s="8">
        <v>24859</v>
      </c>
      <c r="E13" s="5" t="s">
        <v>30</v>
      </c>
      <c r="F13" s="9">
        <v>66.25</v>
      </c>
      <c r="G13" s="5" t="s">
        <v>35</v>
      </c>
      <c r="H13" s="5"/>
      <c r="I13" s="5" t="s">
        <v>47</v>
      </c>
      <c r="J13" s="5">
        <v>122.5</v>
      </c>
      <c r="K13" s="5">
        <v>62.5</v>
      </c>
      <c r="L13" s="5">
        <v>137.5</v>
      </c>
      <c r="M13" s="10">
        <f t="shared" ref="M13:M15" si="2">SUM(J13:L13)</f>
        <v>322.5</v>
      </c>
      <c r="N13" s="11">
        <f t="shared" ref="N13:N15" si="3">M13*(100/(610.32796-(1045.59282*EXP(-0.03048*F13))))</f>
        <v>68.394777298427499</v>
      </c>
      <c r="O13" s="5">
        <v>9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75" x14ac:dyDescent="0.25">
      <c r="A14" s="5">
        <v>3</v>
      </c>
      <c r="B14" s="5" t="s">
        <v>28</v>
      </c>
      <c r="C14" s="5" t="s">
        <v>19</v>
      </c>
      <c r="D14" s="8">
        <v>35965</v>
      </c>
      <c r="E14" s="5" t="s">
        <v>30</v>
      </c>
      <c r="F14" s="9">
        <v>66.55</v>
      </c>
      <c r="G14" s="5" t="s">
        <v>36</v>
      </c>
      <c r="H14" s="5" t="s">
        <v>39</v>
      </c>
      <c r="I14" s="5" t="s">
        <v>45</v>
      </c>
      <c r="J14" s="5">
        <v>110</v>
      </c>
      <c r="K14" s="5">
        <v>67.5</v>
      </c>
      <c r="L14" s="5">
        <v>122.5</v>
      </c>
      <c r="M14" s="10">
        <f t="shared" si="2"/>
        <v>300</v>
      </c>
      <c r="N14" s="11">
        <f t="shared" si="3"/>
        <v>63.453032770322693</v>
      </c>
      <c r="O14" s="5">
        <v>8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6.5" thickBot="1" x14ac:dyDescent="0.3">
      <c r="A15" s="5">
        <v>4</v>
      </c>
      <c r="B15" s="5" t="s">
        <v>29</v>
      </c>
      <c r="C15" s="5" t="s">
        <v>19</v>
      </c>
      <c r="D15" s="8">
        <v>36782</v>
      </c>
      <c r="E15" s="5" t="s">
        <v>30</v>
      </c>
      <c r="F15" s="9">
        <v>66.5</v>
      </c>
      <c r="G15" s="5" t="s">
        <v>37</v>
      </c>
      <c r="H15" s="5"/>
      <c r="I15" s="5" t="s">
        <v>48</v>
      </c>
      <c r="J15" s="5">
        <v>72.5</v>
      </c>
      <c r="K15" s="5">
        <v>47.5</v>
      </c>
      <c r="L15" s="5">
        <v>82.5</v>
      </c>
      <c r="M15" s="10">
        <f t="shared" si="2"/>
        <v>202.5</v>
      </c>
      <c r="N15" s="11">
        <f t="shared" si="3"/>
        <v>42.849808625657744</v>
      </c>
      <c r="O15" s="5">
        <v>7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6.5" thickBot="1" x14ac:dyDescent="0.3">
      <c r="A16" s="17" t="s">
        <v>49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9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5.75" x14ac:dyDescent="0.25">
      <c r="A17" s="5">
        <v>1</v>
      </c>
      <c r="B17" s="5" t="s">
        <v>51</v>
      </c>
      <c r="C17" s="5" t="s">
        <v>50</v>
      </c>
      <c r="D17" s="8">
        <v>34442</v>
      </c>
      <c r="E17" s="5" t="s">
        <v>30</v>
      </c>
      <c r="F17" s="5">
        <v>72.95</v>
      </c>
      <c r="G17" s="5" t="s">
        <v>32</v>
      </c>
      <c r="H17" s="5"/>
      <c r="I17" s="5"/>
      <c r="J17" s="5">
        <v>152.5</v>
      </c>
      <c r="K17" s="5">
        <v>100</v>
      </c>
      <c r="L17" s="5">
        <v>200</v>
      </c>
      <c r="M17" s="10">
        <f>SUM(J17:L17)</f>
        <v>452.5</v>
      </c>
      <c r="N17" s="11">
        <f t="shared" ref="N17:N21" si="4">M17*(100/(1199.72839-(1025.18162*EXP(-0.00921*F17))))</f>
        <v>66.926585960273457</v>
      </c>
      <c r="O17" s="5">
        <v>12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75" x14ac:dyDescent="0.25">
      <c r="A18" s="5">
        <v>2</v>
      </c>
      <c r="B18" s="5" t="s">
        <v>52</v>
      </c>
      <c r="C18" s="5" t="s">
        <v>50</v>
      </c>
      <c r="D18" s="8">
        <v>24393</v>
      </c>
      <c r="E18" s="5" t="s">
        <v>30</v>
      </c>
      <c r="F18" s="5">
        <v>72.75</v>
      </c>
      <c r="G18" s="5" t="s">
        <v>32</v>
      </c>
      <c r="H18" s="5"/>
      <c r="I18" s="5" t="s">
        <v>58</v>
      </c>
      <c r="J18" s="5">
        <v>147.5</v>
      </c>
      <c r="K18" s="5">
        <v>97.5</v>
      </c>
      <c r="L18" s="5">
        <v>185</v>
      </c>
      <c r="M18" s="10">
        <f t="shared" ref="M18:M21" si="5">SUM(J18:L18)</f>
        <v>430</v>
      </c>
      <c r="N18" s="11">
        <f t="shared" si="4"/>
        <v>63.689683726665614</v>
      </c>
      <c r="O18" s="5">
        <v>9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5.75" x14ac:dyDescent="0.25">
      <c r="A19" s="5">
        <v>3</v>
      </c>
      <c r="B19" s="5" t="s">
        <v>53</v>
      </c>
      <c r="C19" s="5" t="s">
        <v>50</v>
      </c>
      <c r="D19" s="8">
        <v>35334</v>
      </c>
      <c r="E19" s="5" t="s">
        <v>30</v>
      </c>
      <c r="F19" s="5">
        <v>71.150000000000006</v>
      </c>
      <c r="G19" s="5" t="s">
        <v>32</v>
      </c>
      <c r="H19" s="5" t="s">
        <v>57</v>
      </c>
      <c r="I19" s="5"/>
      <c r="J19" s="5">
        <v>155</v>
      </c>
      <c r="K19" s="5">
        <v>85</v>
      </c>
      <c r="L19" s="5">
        <v>185</v>
      </c>
      <c r="M19" s="10">
        <f t="shared" si="5"/>
        <v>425</v>
      </c>
      <c r="N19" s="11">
        <f t="shared" si="4"/>
        <v>63.683659860272414</v>
      </c>
      <c r="O19" s="5">
        <v>8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5.75" x14ac:dyDescent="0.25">
      <c r="A20" s="5">
        <v>4</v>
      </c>
      <c r="B20" s="5" t="s">
        <v>54</v>
      </c>
      <c r="C20" s="5" t="s">
        <v>50</v>
      </c>
      <c r="D20" s="8">
        <v>36634</v>
      </c>
      <c r="E20" s="5" t="s">
        <v>30</v>
      </c>
      <c r="F20" s="5">
        <v>72.95</v>
      </c>
      <c r="G20" s="5" t="s">
        <v>56</v>
      </c>
      <c r="H20" s="5"/>
      <c r="I20" s="5" t="s">
        <v>59</v>
      </c>
      <c r="J20" s="5">
        <v>145</v>
      </c>
      <c r="K20" s="5">
        <v>115</v>
      </c>
      <c r="L20" s="5">
        <v>152.5</v>
      </c>
      <c r="M20" s="10">
        <f t="shared" si="5"/>
        <v>412.5</v>
      </c>
      <c r="N20" s="11">
        <f t="shared" si="4"/>
        <v>61.010423665442651</v>
      </c>
      <c r="O20" s="5">
        <v>7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6.5" thickBot="1" x14ac:dyDescent="0.3">
      <c r="A21" s="5">
        <v>5</v>
      </c>
      <c r="B21" s="5" t="s">
        <v>55</v>
      </c>
      <c r="C21" s="5" t="s">
        <v>50</v>
      </c>
      <c r="D21" s="8">
        <v>33418</v>
      </c>
      <c r="E21" s="5" t="s">
        <v>30</v>
      </c>
      <c r="F21" s="5">
        <v>71.45</v>
      </c>
      <c r="G21" s="5" t="s">
        <v>32</v>
      </c>
      <c r="H21" s="5"/>
      <c r="I21" s="5" t="s">
        <v>60</v>
      </c>
      <c r="J21" s="5">
        <v>117.5</v>
      </c>
      <c r="K21" s="5">
        <v>95</v>
      </c>
      <c r="L21" s="5">
        <v>145</v>
      </c>
      <c r="M21" s="10">
        <f t="shared" si="5"/>
        <v>357.5</v>
      </c>
      <c r="N21" s="11">
        <f t="shared" si="4"/>
        <v>53.451546289603471</v>
      </c>
      <c r="O21" s="5">
        <v>6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6.5" thickBot="1" x14ac:dyDescent="0.3">
      <c r="A22" s="17" t="s">
        <v>61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9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x14ac:dyDescent="0.25">
      <c r="A23" s="5">
        <v>1</v>
      </c>
      <c r="B23" s="5" t="s">
        <v>62</v>
      </c>
      <c r="C23" s="5" t="s">
        <v>19</v>
      </c>
      <c r="D23" s="8">
        <v>34380</v>
      </c>
      <c r="E23" s="5" t="s">
        <v>30</v>
      </c>
      <c r="F23" s="5">
        <v>73.95</v>
      </c>
      <c r="G23" s="5" t="s">
        <v>32</v>
      </c>
      <c r="H23" s="5"/>
      <c r="I23" s="5" t="s">
        <v>42</v>
      </c>
      <c r="J23" s="5">
        <v>135</v>
      </c>
      <c r="K23" s="5">
        <v>60</v>
      </c>
      <c r="L23" s="5">
        <v>132.5</v>
      </c>
      <c r="M23" s="10">
        <f>SUM(J23:L23)</f>
        <v>327.5</v>
      </c>
      <c r="N23" s="11">
        <f>M23*(100/(610.32796-(1045.59282*EXP(-0.03048*F23))))</f>
        <v>65.426357827856563</v>
      </c>
      <c r="O23" s="5">
        <v>12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6.5" thickBot="1" x14ac:dyDescent="0.3">
      <c r="A24" s="5">
        <v>2</v>
      </c>
      <c r="B24" s="5" t="s">
        <v>63</v>
      </c>
      <c r="C24" s="5" t="s">
        <v>19</v>
      </c>
      <c r="D24" s="8">
        <v>34378</v>
      </c>
      <c r="E24" s="5" t="s">
        <v>30</v>
      </c>
      <c r="F24" s="5">
        <v>72.650000000000006</v>
      </c>
      <c r="G24" s="5" t="s">
        <v>33</v>
      </c>
      <c r="H24" s="5"/>
      <c r="I24" s="5" t="s">
        <v>64</v>
      </c>
      <c r="J24" s="5">
        <v>92.5</v>
      </c>
      <c r="K24" s="5">
        <v>52.5</v>
      </c>
      <c r="L24" s="5">
        <v>120</v>
      </c>
      <c r="M24" s="10">
        <f>SUM(J24:L24)</f>
        <v>265</v>
      </c>
      <c r="N24" s="11">
        <f>M24*(100/(610.32796-(1045.59282*EXP(-0.03048*F24))))</f>
        <v>53.413836195655492</v>
      </c>
      <c r="O24" s="5">
        <v>9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6.5" thickBot="1" x14ac:dyDescent="0.3">
      <c r="A25" s="17" t="s">
        <v>65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x14ac:dyDescent="0.25">
      <c r="A26" s="5">
        <v>1</v>
      </c>
      <c r="B26" s="5" t="s">
        <v>66</v>
      </c>
      <c r="C26" s="5" t="s">
        <v>50</v>
      </c>
      <c r="D26" s="8">
        <v>33779</v>
      </c>
      <c r="E26" s="5" t="s">
        <v>30</v>
      </c>
      <c r="F26" s="9">
        <v>81.75</v>
      </c>
      <c r="G26" s="5" t="s">
        <v>32</v>
      </c>
      <c r="H26" s="5"/>
      <c r="I26" s="5"/>
      <c r="J26" s="5">
        <v>210</v>
      </c>
      <c r="K26" s="5">
        <v>155</v>
      </c>
      <c r="L26" s="5">
        <v>280</v>
      </c>
      <c r="M26" s="10">
        <f>SUM(J26:L26)</f>
        <v>645</v>
      </c>
      <c r="N26" s="11">
        <f t="shared" ref="N26:N34" si="6">M26*(100/(1199.72839-(1025.18162*EXP(-0.00921*F26))))</f>
        <v>89.973511437228211</v>
      </c>
      <c r="O26" s="5">
        <v>12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x14ac:dyDescent="0.25">
      <c r="A27" s="5">
        <v>2</v>
      </c>
      <c r="B27" s="5" t="s">
        <v>67</v>
      </c>
      <c r="C27" s="5" t="s">
        <v>50</v>
      </c>
      <c r="D27" s="8">
        <v>34223</v>
      </c>
      <c r="E27" s="5" t="s">
        <v>30</v>
      </c>
      <c r="F27" s="9">
        <v>82.6</v>
      </c>
      <c r="G27" s="5" t="s">
        <v>75</v>
      </c>
      <c r="H27" s="5"/>
      <c r="I27" s="5"/>
      <c r="J27" s="5">
        <v>220</v>
      </c>
      <c r="K27" s="5">
        <v>150</v>
      </c>
      <c r="L27" s="5">
        <v>230</v>
      </c>
      <c r="M27" s="10">
        <f t="shared" ref="M27:M34" si="7">SUM(J27:L27)</f>
        <v>600</v>
      </c>
      <c r="N27" s="11">
        <f t="shared" si="6"/>
        <v>83.258990471885213</v>
      </c>
      <c r="O27" s="5">
        <v>9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x14ac:dyDescent="0.25">
      <c r="A28" s="5">
        <v>3</v>
      </c>
      <c r="B28" s="5" t="s">
        <v>68</v>
      </c>
      <c r="C28" s="5" t="s">
        <v>50</v>
      </c>
      <c r="D28" s="8">
        <v>36194</v>
      </c>
      <c r="E28" s="5" t="s">
        <v>30</v>
      </c>
      <c r="F28" s="9">
        <v>82.7</v>
      </c>
      <c r="G28" s="5" t="s">
        <v>76</v>
      </c>
      <c r="H28" s="5"/>
      <c r="I28" s="5"/>
      <c r="J28" s="5">
        <v>185</v>
      </c>
      <c r="K28" s="5">
        <v>135</v>
      </c>
      <c r="L28" s="5">
        <v>235</v>
      </c>
      <c r="M28" s="10">
        <f t="shared" si="7"/>
        <v>555</v>
      </c>
      <c r="N28" s="11">
        <f t="shared" si="6"/>
        <v>76.967461975848281</v>
      </c>
      <c r="O28" s="5">
        <v>8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x14ac:dyDescent="0.25">
      <c r="A29" s="5">
        <v>4</v>
      </c>
      <c r="B29" s="5" t="s">
        <v>69</v>
      </c>
      <c r="C29" s="5" t="s">
        <v>50</v>
      </c>
      <c r="D29" s="8">
        <v>35867</v>
      </c>
      <c r="E29" s="5" t="s">
        <v>30</v>
      </c>
      <c r="F29" s="9">
        <v>82.45</v>
      </c>
      <c r="G29" s="5" t="s">
        <v>77</v>
      </c>
      <c r="H29" s="5"/>
      <c r="I29" s="5" t="s">
        <v>78</v>
      </c>
      <c r="J29" s="5">
        <v>160</v>
      </c>
      <c r="K29" s="5">
        <v>115</v>
      </c>
      <c r="L29" s="5">
        <v>200</v>
      </c>
      <c r="M29" s="10">
        <f t="shared" si="7"/>
        <v>475</v>
      </c>
      <c r="N29" s="11">
        <f t="shared" si="6"/>
        <v>65.974001517098785</v>
      </c>
      <c r="O29" s="5">
        <v>7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x14ac:dyDescent="0.25">
      <c r="A30" s="5">
        <v>5</v>
      </c>
      <c r="B30" s="5" t="s">
        <v>70</v>
      </c>
      <c r="C30" s="5" t="s">
        <v>50</v>
      </c>
      <c r="D30" s="8">
        <v>36426</v>
      </c>
      <c r="E30" s="5" t="s">
        <v>30</v>
      </c>
      <c r="F30" s="9">
        <v>79.599999999999994</v>
      </c>
      <c r="G30" s="5" t="s">
        <v>37</v>
      </c>
      <c r="H30" s="5"/>
      <c r="I30" s="5" t="s">
        <v>79</v>
      </c>
      <c r="J30" s="5">
        <v>160</v>
      </c>
      <c r="K30" s="5">
        <v>95</v>
      </c>
      <c r="L30" s="5">
        <v>190</v>
      </c>
      <c r="M30" s="10">
        <f t="shared" si="7"/>
        <v>445</v>
      </c>
      <c r="N30" s="11">
        <f t="shared" si="6"/>
        <v>62.922322189228922</v>
      </c>
      <c r="O30" s="5">
        <v>6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x14ac:dyDescent="0.25">
      <c r="A31" s="5">
        <v>6</v>
      </c>
      <c r="B31" s="5" t="s">
        <v>71</v>
      </c>
      <c r="C31" s="5" t="s">
        <v>50</v>
      </c>
      <c r="D31" s="8">
        <v>33106</v>
      </c>
      <c r="E31" s="5" t="s">
        <v>30</v>
      </c>
      <c r="F31" s="9">
        <v>79.8</v>
      </c>
      <c r="G31" s="5" t="s">
        <v>37</v>
      </c>
      <c r="H31" s="5"/>
      <c r="I31" s="5" t="s">
        <v>80</v>
      </c>
      <c r="J31" s="5">
        <v>145</v>
      </c>
      <c r="K31" s="5">
        <v>110</v>
      </c>
      <c r="L31" s="5">
        <v>160</v>
      </c>
      <c r="M31" s="10">
        <f t="shared" si="7"/>
        <v>415</v>
      </c>
      <c r="N31" s="11">
        <f t="shared" si="6"/>
        <v>58.605260331733774</v>
      </c>
      <c r="O31" s="5">
        <v>5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x14ac:dyDescent="0.25">
      <c r="A32" s="5">
        <v>7</v>
      </c>
      <c r="B32" s="5" t="s">
        <v>72</v>
      </c>
      <c r="C32" s="5" t="s">
        <v>50</v>
      </c>
      <c r="D32" s="8">
        <v>36713</v>
      </c>
      <c r="E32" s="5" t="s">
        <v>30</v>
      </c>
      <c r="F32" s="9">
        <v>81.5</v>
      </c>
      <c r="G32" s="5" t="s">
        <v>77</v>
      </c>
      <c r="H32" s="5"/>
      <c r="I32" s="5" t="s">
        <v>78</v>
      </c>
      <c r="J32" s="5">
        <v>150</v>
      </c>
      <c r="K32" s="5">
        <v>105</v>
      </c>
      <c r="L32" s="5">
        <v>160</v>
      </c>
      <c r="M32" s="10">
        <f t="shared" si="7"/>
        <v>415</v>
      </c>
      <c r="N32" s="11">
        <f t="shared" si="6"/>
        <v>57.979955048935231</v>
      </c>
      <c r="O32" s="5">
        <v>4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5.75" x14ac:dyDescent="0.25">
      <c r="A33" s="5">
        <v>8</v>
      </c>
      <c r="B33" s="5" t="s">
        <v>73</v>
      </c>
      <c r="C33" s="5" t="s">
        <v>50</v>
      </c>
      <c r="D33" s="8">
        <v>33328</v>
      </c>
      <c r="E33" s="5" t="s">
        <v>30</v>
      </c>
      <c r="F33" s="9">
        <v>81.55</v>
      </c>
      <c r="G33" s="5" t="s">
        <v>32</v>
      </c>
      <c r="H33" s="5" t="s">
        <v>38</v>
      </c>
      <c r="I33" s="5" t="s">
        <v>81</v>
      </c>
      <c r="J33" s="5">
        <v>150</v>
      </c>
      <c r="K33" s="5">
        <v>87.5</v>
      </c>
      <c r="L33" s="5">
        <v>175</v>
      </c>
      <c r="M33" s="10">
        <f t="shared" si="7"/>
        <v>412.5</v>
      </c>
      <c r="N33" s="11">
        <f t="shared" si="6"/>
        <v>57.612743646751646</v>
      </c>
      <c r="O33" s="5">
        <v>3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6.5" thickBot="1" x14ac:dyDescent="0.3">
      <c r="A34" s="5">
        <v>9</v>
      </c>
      <c r="B34" s="5" t="s">
        <v>74</v>
      </c>
      <c r="C34" s="5" t="s">
        <v>50</v>
      </c>
      <c r="D34" s="8">
        <v>36098</v>
      </c>
      <c r="E34" s="5" t="s">
        <v>30</v>
      </c>
      <c r="F34" s="9">
        <v>79.349999999999994</v>
      </c>
      <c r="G34" s="5" t="s">
        <v>32</v>
      </c>
      <c r="H34" s="5"/>
      <c r="I34" s="5"/>
      <c r="J34" s="5">
        <v>115</v>
      </c>
      <c r="K34" s="5">
        <v>110</v>
      </c>
      <c r="L34" s="5">
        <v>130</v>
      </c>
      <c r="M34" s="10">
        <f t="shared" si="7"/>
        <v>355</v>
      </c>
      <c r="N34" s="11">
        <f t="shared" si="6"/>
        <v>50.277169366880436</v>
      </c>
      <c r="O34" s="5">
        <v>2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6.5" thickBot="1" x14ac:dyDescent="0.3">
      <c r="A35" s="17" t="s">
        <v>82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6.5" thickBot="1" x14ac:dyDescent="0.3">
      <c r="A36" s="5">
        <v>1</v>
      </c>
      <c r="B36" s="5" t="s">
        <v>84</v>
      </c>
      <c r="C36" s="5" t="s">
        <v>19</v>
      </c>
      <c r="D36" s="8">
        <v>29852</v>
      </c>
      <c r="E36" s="5" t="s">
        <v>30</v>
      </c>
      <c r="F36" s="9">
        <v>83</v>
      </c>
      <c r="G36" s="5" t="s">
        <v>33</v>
      </c>
      <c r="H36" s="5"/>
      <c r="I36" s="5" t="s">
        <v>88</v>
      </c>
      <c r="J36" s="5">
        <v>145</v>
      </c>
      <c r="K36" s="5">
        <v>85</v>
      </c>
      <c r="L36" s="5">
        <v>155</v>
      </c>
      <c r="M36" s="10">
        <f>SUM(J36:L36)</f>
        <v>385</v>
      </c>
      <c r="N36" s="11">
        <f>M36*(100/(610.32796-(1045.59282*EXP(-0.03048*F36))))</f>
        <v>73.051738676961037</v>
      </c>
      <c r="O36" s="5">
        <v>12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6.5" thickBot="1" x14ac:dyDescent="0.3">
      <c r="A37" s="17" t="s">
        <v>83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x14ac:dyDescent="0.25">
      <c r="A38" s="5">
        <v>1</v>
      </c>
      <c r="B38" s="5" t="s">
        <v>85</v>
      </c>
      <c r="C38" s="5" t="s">
        <v>19</v>
      </c>
      <c r="D38" s="8">
        <v>33031</v>
      </c>
      <c r="E38" s="5" t="s">
        <v>30</v>
      </c>
      <c r="F38" s="9">
        <v>93.5</v>
      </c>
      <c r="G38" s="5" t="s">
        <v>33</v>
      </c>
      <c r="H38" s="5"/>
      <c r="I38" s="5" t="s">
        <v>88</v>
      </c>
      <c r="J38" s="5">
        <v>185</v>
      </c>
      <c r="K38" s="5">
        <v>102.5</v>
      </c>
      <c r="L38" s="5">
        <v>195</v>
      </c>
      <c r="M38" s="10">
        <f>SUM(J38:L38)</f>
        <v>482.5</v>
      </c>
      <c r="N38" s="11">
        <f>M38*(100/(610.32796-(1045.59282*EXP(-0.03048*F38))))</f>
        <v>87.752945220403262</v>
      </c>
      <c r="O38" s="5">
        <v>12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6.5" thickBot="1" x14ac:dyDescent="0.3">
      <c r="A39" s="5">
        <v>2</v>
      </c>
      <c r="B39" s="5" t="s">
        <v>86</v>
      </c>
      <c r="C39" s="5" t="s">
        <v>19</v>
      </c>
      <c r="D39" s="8">
        <v>32821</v>
      </c>
      <c r="E39" s="5" t="s">
        <v>30</v>
      </c>
      <c r="F39" s="9">
        <v>109.35</v>
      </c>
      <c r="G39" s="5" t="s">
        <v>87</v>
      </c>
      <c r="H39" s="5"/>
      <c r="I39" s="5" t="s">
        <v>45</v>
      </c>
      <c r="J39" s="5">
        <v>140</v>
      </c>
      <c r="K39" s="5">
        <v>70</v>
      </c>
      <c r="L39" s="5">
        <v>150</v>
      </c>
      <c r="M39" s="10">
        <f>SUM(J39:L39)</f>
        <v>360</v>
      </c>
      <c r="N39" s="11">
        <f>M39*(100/(610.32796-(1045.59282*EXP(-0.03048*F39))))</f>
        <v>62.82562374906049</v>
      </c>
      <c r="O39" s="5">
        <v>9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6.5" thickBot="1" x14ac:dyDescent="0.3">
      <c r="A40" s="17" t="s">
        <v>90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9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5.75" x14ac:dyDescent="0.25">
      <c r="A41" s="5">
        <v>1</v>
      </c>
      <c r="B41" s="5" t="s">
        <v>91</v>
      </c>
      <c r="C41" s="5" t="s">
        <v>50</v>
      </c>
      <c r="D41" s="8">
        <v>34663</v>
      </c>
      <c r="E41" s="5" t="s">
        <v>30</v>
      </c>
      <c r="F41" s="9">
        <v>92.75</v>
      </c>
      <c r="G41" s="5" t="s">
        <v>31</v>
      </c>
      <c r="H41" s="5"/>
      <c r="I41" s="5" t="s">
        <v>41</v>
      </c>
      <c r="J41" s="5">
        <v>235</v>
      </c>
      <c r="K41" s="5">
        <v>145</v>
      </c>
      <c r="L41" s="5">
        <v>247.5</v>
      </c>
      <c r="M41" s="10">
        <f>SUM(J41:L41)</f>
        <v>627.5</v>
      </c>
      <c r="N41" s="11">
        <f t="shared" ref="N41:N63" si="8">M41*(100/(1199.72839-(1025.18162*EXP(-0.00921*F41))))</f>
        <v>82.198174914671455</v>
      </c>
      <c r="O41" s="5">
        <v>12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5.75" x14ac:dyDescent="0.25">
      <c r="A42" s="5">
        <v>2</v>
      </c>
      <c r="B42" s="5" t="s">
        <v>92</v>
      </c>
      <c r="C42" s="5" t="s">
        <v>50</v>
      </c>
      <c r="D42" s="8">
        <v>34663</v>
      </c>
      <c r="E42" s="5" t="s">
        <v>30</v>
      </c>
      <c r="F42" s="9">
        <v>91.6</v>
      </c>
      <c r="G42" s="5" t="s">
        <v>31</v>
      </c>
      <c r="H42" s="5"/>
      <c r="I42" s="5" t="s">
        <v>41</v>
      </c>
      <c r="J42" s="5">
        <v>230</v>
      </c>
      <c r="K42" s="5">
        <v>155</v>
      </c>
      <c r="L42" s="5">
        <v>240</v>
      </c>
      <c r="M42" s="10">
        <f t="shared" ref="M42:M49" si="9">SUM(J42:L42)</f>
        <v>625</v>
      </c>
      <c r="N42" s="11">
        <f t="shared" si="8"/>
        <v>82.37199707808017</v>
      </c>
      <c r="O42" s="5">
        <v>9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5.75" x14ac:dyDescent="0.25">
      <c r="A43" s="5">
        <v>3</v>
      </c>
      <c r="B43" s="5" t="s">
        <v>93</v>
      </c>
      <c r="C43" s="5" t="s">
        <v>50</v>
      </c>
      <c r="D43" s="8">
        <v>30775</v>
      </c>
      <c r="E43" s="5" t="s">
        <v>30</v>
      </c>
      <c r="F43" s="9">
        <v>91.1</v>
      </c>
      <c r="G43" s="5" t="s">
        <v>32</v>
      </c>
      <c r="H43" s="5" t="s">
        <v>38</v>
      </c>
      <c r="I43" s="5" t="s">
        <v>103</v>
      </c>
      <c r="J43" s="5">
        <v>225</v>
      </c>
      <c r="K43" s="5">
        <v>150</v>
      </c>
      <c r="L43" s="5">
        <v>235</v>
      </c>
      <c r="M43" s="10">
        <f t="shared" si="9"/>
        <v>610</v>
      </c>
      <c r="N43" s="11">
        <f t="shared" si="8"/>
        <v>80.611311071698438</v>
      </c>
      <c r="O43" s="5">
        <v>8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5.75" x14ac:dyDescent="0.25">
      <c r="A44" s="5">
        <v>4</v>
      </c>
      <c r="B44" s="5" t="s">
        <v>94</v>
      </c>
      <c r="C44" s="5" t="s">
        <v>50</v>
      </c>
      <c r="D44" s="8">
        <v>37192</v>
      </c>
      <c r="E44" s="5" t="s">
        <v>30</v>
      </c>
      <c r="F44" s="9">
        <v>88.75</v>
      </c>
      <c r="G44" s="5" t="s">
        <v>32</v>
      </c>
      <c r="H44" s="5"/>
      <c r="I44" s="5" t="s">
        <v>104</v>
      </c>
      <c r="J44" s="5">
        <v>200</v>
      </c>
      <c r="K44" s="5">
        <v>155</v>
      </c>
      <c r="L44" s="5">
        <v>235</v>
      </c>
      <c r="M44" s="10">
        <f t="shared" si="9"/>
        <v>590</v>
      </c>
      <c r="N44" s="11">
        <f t="shared" si="8"/>
        <v>78.979974077174518</v>
      </c>
      <c r="O44" s="5">
        <v>7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5.75" x14ac:dyDescent="0.25">
      <c r="A45" s="5">
        <v>5</v>
      </c>
      <c r="B45" s="5" t="s">
        <v>95</v>
      </c>
      <c r="C45" s="5" t="s">
        <v>50</v>
      </c>
      <c r="D45" s="8">
        <v>34185</v>
      </c>
      <c r="E45" s="5" t="s">
        <v>30</v>
      </c>
      <c r="F45" s="9">
        <v>89.2</v>
      </c>
      <c r="G45" s="5" t="s">
        <v>33</v>
      </c>
      <c r="H45" s="5"/>
      <c r="I45" s="5" t="s">
        <v>43</v>
      </c>
      <c r="J45" s="5">
        <v>192.5</v>
      </c>
      <c r="K45" s="5">
        <v>125</v>
      </c>
      <c r="L45" s="5">
        <v>200</v>
      </c>
      <c r="M45" s="10">
        <f t="shared" si="9"/>
        <v>517.5</v>
      </c>
      <c r="N45" s="11">
        <f t="shared" si="8"/>
        <v>69.101611089504146</v>
      </c>
      <c r="O45" s="5">
        <v>6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5.75" x14ac:dyDescent="0.25">
      <c r="A46" s="5">
        <v>6</v>
      </c>
      <c r="B46" s="5" t="s">
        <v>96</v>
      </c>
      <c r="C46" s="5" t="s">
        <v>50</v>
      </c>
      <c r="D46" s="8">
        <v>34029</v>
      </c>
      <c r="E46" s="5" t="s">
        <v>30</v>
      </c>
      <c r="F46" s="9">
        <v>92.05</v>
      </c>
      <c r="G46" s="5" t="s">
        <v>32</v>
      </c>
      <c r="H46" s="5"/>
      <c r="I46" s="5" t="s">
        <v>42</v>
      </c>
      <c r="J46" s="5">
        <v>180</v>
      </c>
      <c r="K46" s="5">
        <v>125</v>
      </c>
      <c r="L46" s="5">
        <v>205</v>
      </c>
      <c r="M46" s="10">
        <f t="shared" si="9"/>
        <v>510</v>
      </c>
      <c r="N46" s="11">
        <f t="shared" si="8"/>
        <v>67.054368745458405</v>
      </c>
      <c r="O46" s="5">
        <v>5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.75" x14ac:dyDescent="0.25">
      <c r="A47" s="5">
        <v>7</v>
      </c>
      <c r="B47" s="5" t="s">
        <v>97</v>
      </c>
      <c r="C47" s="5" t="s">
        <v>50</v>
      </c>
      <c r="D47" s="8">
        <v>38950</v>
      </c>
      <c r="E47" s="5" t="s">
        <v>30</v>
      </c>
      <c r="F47" s="9">
        <v>85.75</v>
      </c>
      <c r="G47" s="5" t="s">
        <v>101</v>
      </c>
      <c r="H47" s="5"/>
      <c r="I47" s="5" t="s">
        <v>105</v>
      </c>
      <c r="J47" s="5">
        <v>160</v>
      </c>
      <c r="K47" s="5">
        <v>115</v>
      </c>
      <c r="L47" s="5">
        <v>210</v>
      </c>
      <c r="M47" s="10">
        <f t="shared" si="9"/>
        <v>485</v>
      </c>
      <c r="N47" s="11">
        <f t="shared" si="8"/>
        <v>66.045502580003159</v>
      </c>
      <c r="O47" s="5">
        <v>4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5.75" x14ac:dyDescent="0.25">
      <c r="A48" s="5">
        <v>8</v>
      </c>
      <c r="B48" s="5" t="s">
        <v>98</v>
      </c>
      <c r="C48" s="5" t="s">
        <v>50</v>
      </c>
      <c r="D48" s="8">
        <v>39649</v>
      </c>
      <c r="E48" s="5" t="s">
        <v>30</v>
      </c>
      <c r="F48" s="9">
        <v>91.3</v>
      </c>
      <c r="G48" s="5" t="s">
        <v>101</v>
      </c>
      <c r="H48" s="5"/>
      <c r="I48" s="5" t="s">
        <v>105</v>
      </c>
      <c r="J48" s="5">
        <v>162.5</v>
      </c>
      <c r="K48" s="5">
        <v>110</v>
      </c>
      <c r="L48" s="5">
        <v>192.5</v>
      </c>
      <c r="M48" s="10">
        <f t="shared" si="9"/>
        <v>465</v>
      </c>
      <c r="N48" s="11">
        <f t="shared" si="8"/>
        <v>61.383472469492006</v>
      </c>
      <c r="O48" s="5">
        <v>3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75" x14ac:dyDescent="0.25">
      <c r="A49" s="5">
        <v>9</v>
      </c>
      <c r="B49" s="5" t="s">
        <v>99</v>
      </c>
      <c r="C49" s="5" t="s">
        <v>50</v>
      </c>
      <c r="D49" s="8">
        <v>37362</v>
      </c>
      <c r="E49" s="5" t="s">
        <v>30</v>
      </c>
      <c r="F49" s="9">
        <v>84.25</v>
      </c>
      <c r="G49" s="5" t="s">
        <v>32</v>
      </c>
      <c r="H49" s="5"/>
      <c r="I49" s="5" t="s">
        <v>60</v>
      </c>
      <c r="J49" s="5">
        <v>102.5</v>
      </c>
      <c r="K49" s="5">
        <v>95</v>
      </c>
      <c r="L49" s="5">
        <v>140</v>
      </c>
      <c r="M49" s="10">
        <f t="shared" si="9"/>
        <v>337.5</v>
      </c>
      <c r="N49" s="11">
        <f t="shared" si="8"/>
        <v>46.368279758808924</v>
      </c>
      <c r="O49" s="5">
        <v>2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6.5" thickBot="1" x14ac:dyDescent="0.3">
      <c r="A50" s="5" t="s">
        <v>89</v>
      </c>
      <c r="B50" s="5" t="s">
        <v>100</v>
      </c>
      <c r="C50" s="5" t="s">
        <v>50</v>
      </c>
      <c r="D50" s="8">
        <v>32375</v>
      </c>
      <c r="E50" s="5" t="s">
        <v>30</v>
      </c>
      <c r="F50" s="9">
        <v>93</v>
      </c>
      <c r="G50" s="5" t="s">
        <v>102</v>
      </c>
      <c r="H50" s="5"/>
      <c r="I50" s="5"/>
      <c r="J50" s="13">
        <v>160</v>
      </c>
      <c r="K50" s="5" t="s">
        <v>89</v>
      </c>
      <c r="L50" s="5" t="s">
        <v>89</v>
      </c>
      <c r="M50" s="10">
        <v>0</v>
      </c>
      <c r="N50" s="12">
        <v>0</v>
      </c>
      <c r="O50" s="5">
        <v>0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6.5" thickBot="1" x14ac:dyDescent="0.3">
      <c r="A51" s="17" t="s">
        <v>106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9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5.75" x14ac:dyDescent="0.25">
      <c r="A52" s="5">
        <v>1</v>
      </c>
      <c r="B52" s="5" t="s">
        <v>107</v>
      </c>
      <c r="C52" s="5" t="s">
        <v>50</v>
      </c>
      <c r="D52" s="8">
        <v>32031</v>
      </c>
      <c r="E52" s="5" t="s">
        <v>30</v>
      </c>
      <c r="F52" s="9">
        <v>95.85</v>
      </c>
      <c r="G52" s="5" t="s">
        <v>115</v>
      </c>
      <c r="H52" s="5" t="s">
        <v>116</v>
      </c>
      <c r="I52" s="5" t="s">
        <v>117</v>
      </c>
      <c r="J52" s="5">
        <v>250</v>
      </c>
      <c r="K52" s="5">
        <v>172.5</v>
      </c>
      <c r="L52" s="5">
        <v>255</v>
      </c>
      <c r="M52" s="10">
        <f>SUM(J52:L52)</f>
        <v>677.5</v>
      </c>
      <c r="N52" s="11">
        <f t="shared" si="8"/>
        <v>87.342670422942206</v>
      </c>
      <c r="O52" s="5">
        <v>12</v>
      </c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.75" x14ac:dyDescent="0.25">
      <c r="A53" s="5">
        <v>2</v>
      </c>
      <c r="B53" s="5" t="s">
        <v>108</v>
      </c>
      <c r="C53" s="5" t="s">
        <v>50</v>
      </c>
      <c r="D53" s="8">
        <v>29807</v>
      </c>
      <c r="E53" s="5" t="s">
        <v>30</v>
      </c>
      <c r="F53" s="9">
        <v>97.25</v>
      </c>
      <c r="G53" s="5" t="s">
        <v>37</v>
      </c>
      <c r="H53" s="5"/>
      <c r="I53" s="5" t="s">
        <v>118</v>
      </c>
      <c r="J53" s="5">
        <v>225</v>
      </c>
      <c r="K53" s="5">
        <v>150</v>
      </c>
      <c r="L53" s="5">
        <v>225</v>
      </c>
      <c r="M53" s="10">
        <f t="shared" ref="M53:M59" si="10">SUM(J53:L53)</f>
        <v>600</v>
      </c>
      <c r="N53" s="11">
        <f t="shared" si="8"/>
        <v>76.813469655064821</v>
      </c>
      <c r="O53" s="5">
        <v>9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.75" x14ac:dyDescent="0.25">
      <c r="A54" s="5">
        <v>3</v>
      </c>
      <c r="B54" s="5" t="s">
        <v>109</v>
      </c>
      <c r="C54" s="5" t="s">
        <v>50</v>
      </c>
      <c r="D54" s="8">
        <v>33303</v>
      </c>
      <c r="E54" s="5" t="s">
        <v>30</v>
      </c>
      <c r="F54" s="9">
        <v>101.75</v>
      </c>
      <c r="G54" s="5" t="s">
        <v>37</v>
      </c>
      <c r="H54" s="5"/>
      <c r="I54" s="5" t="s">
        <v>118</v>
      </c>
      <c r="J54" s="5">
        <v>230</v>
      </c>
      <c r="K54" s="5">
        <v>120</v>
      </c>
      <c r="L54" s="5">
        <v>237.5</v>
      </c>
      <c r="M54" s="10">
        <f t="shared" si="10"/>
        <v>587.5</v>
      </c>
      <c r="N54" s="11">
        <f t="shared" si="8"/>
        <v>73.611599826752993</v>
      </c>
      <c r="O54" s="5">
        <v>8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5.75" x14ac:dyDescent="0.25">
      <c r="A55" s="5">
        <v>4</v>
      </c>
      <c r="B55" s="5" t="s">
        <v>110</v>
      </c>
      <c r="C55" s="5" t="s">
        <v>50</v>
      </c>
      <c r="D55" s="8">
        <v>28952</v>
      </c>
      <c r="E55" s="5" t="s">
        <v>30</v>
      </c>
      <c r="F55" s="9">
        <v>101.7</v>
      </c>
      <c r="G55" s="5" t="s">
        <v>32</v>
      </c>
      <c r="H55" s="5"/>
      <c r="I55" s="5"/>
      <c r="J55" s="5">
        <v>215</v>
      </c>
      <c r="K55" s="5">
        <v>150</v>
      </c>
      <c r="L55" s="5">
        <v>220</v>
      </c>
      <c r="M55" s="10">
        <f t="shared" si="10"/>
        <v>585</v>
      </c>
      <c r="N55" s="11">
        <f t="shared" si="8"/>
        <v>73.31535231844336</v>
      </c>
      <c r="O55" s="5">
        <v>7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5.75" x14ac:dyDescent="0.25">
      <c r="A56" s="5">
        <v>5</v>
      </c>
      <c r="B56" s="5" t="s">
        <v>111</v>
      </c>
      <c r="C56" s="5" t="s">
        <v>50</v>
      </c>
      <c r="D56" s="8">
        <v>37580</v>
      </c>
      <c r="E56" s="5" t="s">
        <v>30</v>
      </c>
      <c r="F56" s="9">
        <v>102.5</v>
      </c>
      <c r="G56" s="5" t="s">
        <v>32</v>
      </c>
      <c r="H56" s="5"/>
      <c r="I56" s="5" t="s">
        <v>45</v>
      </c>
      <c r="J56" s="5">
        <v>225</v>
      </c>
      <c r="K56" s="5">
        <v>122.5</v>
      </c>
      <c r="L56" s="5">
        <v>210</v>
      </c>
      <c r="M56" s="10">
        <f t="shared" si="10"/>
        <v>557.5</v>
      </c>
      <c r="N56" s="11">
        <f t="shared" si="8"/>
        <v>69.611576140919937</v>
      </c>
      <c r="O56" s="5">
        <v>6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5.75" x14ac:dyDescent="0.25">
      <c r="A57" s="5">
        <v>6</v>
      </c>
      <c r="B57" s="5" t="s">
        <v>112</v>
      </c>
      <c r="C57" s="5" t="s">
        <v>50</v>
      </c>
      <c r="D57" s="8">
        <v>28321</v>
      </c>
      <c r="E57" s="5" t="s">
        <v>30</v>
      </c>
      <c r="F57" s="9">
        <v>99.05</v>
      </c>
      <c r="G57" s="5" t="s">
        <v>37</v>
      </c>
      <c r="H57" s="5"/>
      <c r="I57" s="5" t="s">
        <v>119</v>
      </c>
      <c r="J57" s="5">
        <v>210</v>
      </c>
      <c r="K57" s="5">
        <v>130</v>
      </c>
      <c r="L57" s="5">
        <v>210</v>
      </c>
      <c r="M57" s="10">
        <f t="shared" si="10"/>
        <v>550</v>
      </c>
      <c r="N57" s="11">
        <f t="shared" si="8"/>
        <v>69.79734386894701</v>
      </c>
      <c r="O57" s="5">
        <v>5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5.75" x14ac:dyDescent="0.25">
      <c r="A58" s="5">
        <v>7</v>
      </c>
      <c r="B58" s="5" t="s">
        <v>113</v>
      </c>
      <c r="C58" s="5" t="s">
        <v>50</v>
      </c>
      <c r="D58" s="8">
        <v>35296</v>
      </c>
      <c r="E58" s="5" t="s">
        <v>30</v>
      </c>
      <c r="F58" s="9">
        <v>102.2</v>
      </c>
      <c r="G58" s="5" t="s">
        <v>32</v>
      </c>
      <c r="H58" s="5"/>
      <c r="I58" s="5" t="s">
        <v>120</v>
      </c>
      <c r="J58" s="5">
        <v>205</v>
      </c>
      <c r="K58" s="5">
        <v>125</v>
      </c>
      <c r="L58" s="5">
        <v>215</v>
      </c>
      <c r="M58" s="10">
        <f t="shared" si="10"/>
        <v>545</v>
      </c>
      <c r="N58" s="11">
        <f t="shared" si="8"/>
        <v>68.144678450936837</v>
      </c>
      <c r="O58" s="5">
        <v>4</v>
      </c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6.5" thickBot="1" x14ac:dyDescent="0.3">
      <c r="A59" s="5">
        <v>8</v>
      </c>
      <c r="B59" s="5" t="s">
        <v>114</v>
      </c>
      <c r="C59" s="5" t="s">
        <v>50</v>
      </c>
      <c r="D59" s="8">
        <v>31038</v>
      </c>
      <c r="E59" s="5" t="s">
        <v>30</v>
      </c>
      <c r="F59" s="9">
        <v>104.2</v>
      </c>
      <c r="G59" s="5" t="s">
        <v>32</v>
      </c>
      <c r="H59" s="5"/>
      <c r="I59" s="5" t="s">
        <v>44</v>
      </c>
      <c r="J59" s="5">
        <v>145</v>
      </c>
      <c r="K59" s="5">
        <v>95</v>
      </c>
      <c r="L59" s="5">
        <v>175</v>
      </c>
      <c r="M59" s="10">
        <f t="shared" si="10"/>
        <v>415</v>
      </c>
      <c r="N59" s="11">
        <f t="shared" si="8"/>
        <v>51.420647482162018</v>
      </c>
      <c r="O59" s="5">
        <v>3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6.5" thickBot="1" x14ac:dyDescent="0.3">
      <c r="A60" s="17" t="s">
        <v>121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9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5.75" x14ac:dyDescent="0.25">
      <c r="A61" s="5">
        <v>1</v>
      </c>
      <c r="B61" s="5" t="s">
        <v>123</v>
      </c>
      <c r="C61" s="5" t="s">
        <v>50</v>
      </c>
      <c r="D61" s="8">
        <v>37877</v>
      </c>
      <c r="E61" s="5" t="s">
        <v>30</v>
      </c>
      <c r="F61" s="9">
        <v>105.2</v>
      </c>
      <c r="G61" s="5" t="s">
        <v>37</v>
      </c>
      <c r="H61" s="5"/>
      <c r="I61" s="5" t="s">
        <v>118</v>
      </c>
      <c r="J61" s="5">
        <v>270</v>
      </c>
      <c r="K61" s="5">
        <v>190</v>
      </c>
      <c r="L61" s="5">
        <v>310</v>
      </c>
      <c r="M61" s="10">
        <f>SUM(J61:L61)</f>
        <v>770</v>
      </c>
      <c r="N61" s="11">
        <f t="shared" si="8"/>
        <v>94.983327590946132</v>
      </c>
      <c r="O61" s="5">
        <v>12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5.75" x14ac:dyDescent="0.25">
      <c r="A62" s="5">
        <v>2</v>
      </c>
      <c r="B62" s="5" t="s">
        <v>124</v>
      </c>
      <c r="C62" s="5" t="s">
        <v>50</v>
      </c>
      <c r="D62" s="8">
        <v>32043</v>
      </c>
      <c r="E62" s="5" t="s">
        <v>30</v>
      </c>
      <c r="F62" s="9">
        <v>117.1</v>
      </c>
      <c r="G62" s="5" t="s">
        <v>37</v>
      </c>
      <c r="H62" s="5"/>
      <c r="I62" s="5" t="s">
        <v>119</v>
      </c>
      <c r="J62" s="5">
        <v>260</v>
      </c>
      <c r="K62" s="5">
        <v>180</v>
      </c>
      <c r="L62" s="5">
        <v>270</v>
      </c>
      <c r="M62" s="10">
        <f t="shared" ref="M62:M63" si="11">SUM(J62:L62)</f>
        <v>710</v>
      </c>
      <c r="N62" s="11">
        <f t="shared" si="8"/>
        <v>83.425811792074327</v>
      </c>
      <c r="O62" s="5">
        <v>9</v>
      </c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6.5" thickBot="1" x14ac:dyDescent="0.3">
      <c r="A63" s="5">
        <v>3</v>
      </c>
      <c r="B63" s="5" t="s">
        <v>125</v>
      </c>
      <c r="C63" s="5" t="s">
        <v>50</v>
      </c>
      <c r="D63" s="8">
        <v>31901</v>
      </c>
      <c r="E63" s="5" t="s">
        <v>30</v>
      </c>
      <c r="F63" s="9">
        <v>105.1</v>
      </c>
      <c r="G63" s="5" t="s">
        <v>32</v>
      </c>
      <c r="H63" s="5" t="s">
        <v>38</v>
      </c>
      <c r="I63" s="5" t="s">
        <v>103</v>
      </c>
      <c r="J63" s="5">
        <v>270</v>
      </c>
      <c r="K63" s="5">
        <v>150</v>
      </c>
      <c r="L63" s="5">
        <v>220</v>
      </c>
      <c r="M63" s="10">
        <f t="shared" si="11"/>
        <v>640</v>
      </c>
      <c r="N63" s="11">
        <f t="shared" si="8"/>
        <v>78.982108381858879</v>
      </c>
      <c r="O63" s="5">
        <v>8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6.5" thickBot="1" x14ac:dyDescent="0.3">
      <c r="A64" s="17" t="s">
        <v>122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9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5.75" x14ac:dyDescent="0.25">
      <c r="A65" s="5">
        <v>1</v>
      </c>
      <c r="B65" s="5" t="s">
        <v>126</v>
      </c>
      <c r="C65" s="5" t="s">
        <v>50</v>
      </c>
      <c r="D65" s="8">
        <v>27590</v>
      </c>
      <c r="E65" s="5" t="s">
        <v>30</v>
      </c>
      <c r="F65" s="9">
        <v>138.6</v>
      </c>
      <c r="G65" s="5" t="s">
        <v>32</v>
      </c>
      <c r="H65" s="5" t="s">
        <v>38</v>
      </c>
      <c r="I65" s="5" t="s">
        <v>103</v>
      </c>
      <c r="J65" s="5">
        <v>300</v>
      </c>
      <c r="K65" s="5">
        <v>150</v>
      </c>
      <c r="L65" s="5">
        <v>320</v>
      </c>
      <c r="M65" s="10">
        <f>SUM(J65:L65)</f>
        <v>770</v>
      </c>
      <c r="N65" s="11">
        <f t="shared" ref="N65:N67" si="12">M65*(100/(1199.72839-(1025.18162*EXP(-0.00921*F65))))</f>
        <v>84.273475764116441</v>
      </c>
      <c r="O65" s="5">
        <v>12</v>
      </c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5.75" x14ac:dyDescent="0.25">
      <c r="A66" s="5">
        <v>2</v>
      </c>
      <c r="B66" s="5" t="s">
        <v>127</v>
      </c>
      <c r="C66" s="5" t="s">
        <v>50</v>
      </c>
      <c r="D66" s="8">
        <v>31876</v>
      </c>
      <c r="E66" s="5" t="s">
        <v>30</v>
      </c>
      <c r="F66" s="9">
        <v>125.85</v>
      </c>
      <c r="G66" s="5" t="s">
        <v>32</v>
      </c>
      <c r="H66" s="5" t="s">
        <v>38</v>
      </c>
      <c r="I66" s="5" t="s">
        <v>103</v>
      </c>
      <c r="J66" s="5">
        <v>285</v>
      </c>
      <c r="K66" s="5">
        <v>195</v>
      </c>
      <c r="L66" s="5">
        <v>260</v>
      </c>
      <c r="M66" s="10">
        <f t="shared" ref="M66:M67" si="13">SUM(J66:L66)</f>
        <v>740</v>
      </c>
      <c r="N66" s="11">
        <f t="shared" si="12"/>
        <v>84.277484998518659</v>
      </c>
      <c r="O66" s="5">
        <v>9</v>
      </c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5.75" x14ac:dyDescent="0.25">
      <c r="A67" s="5">
        <v>3</v>
      </c>
      <c r="B67" s="5" t="s">
        <v>128</v>
      </c>
      <c r="C67" s="5" t="s">
        <v>50</v>
      </c>
      <c r="D67" s="8">
        <v>36725</v>
      </c>
      <c r="E67" s="5" t="s">
        <v>30</v>
      </c>
      <c r="F67" s="9">
        <v>130.65</v>
      </c>
      <c r="G67" s="5" t="s">
        <v>32</v>
      </c>
      <c r="H67" s="5"/>
      <c r="I67" s="5" t="s">
        <v>129</v>
      </c>
      <c r="J67" s="5">
        <v>200</v>
      </c>
      <c r="K67" s="5">
        <v>155</v>
      </c>
      <c r="L67" s="5">
        <v>200</v>
      </c>
      <c r="M67" s="10">
        <f t="shared" si="13"/>
        <v>555</v>
      </c>
      <c r="N67" s="11">
        <f t="shared" si="12"/>
        <v>62.222328962639871</v>
      </c>
      <c r="O67" s="5">
        <v>8</v>
      </c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8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4" t="s">
        <v>130</v>
      </c>
      <c r="Q69" s="15"/>
      <c r="R69" s="15"/>
      <c r="S69" s="15"/>
      <c r="T69" s="16"/>
      <c r="U69" s="4"/>
      <c r="V69" s="4"/>
      <c r="W69" s="4"/>
      <c r="X69" s="4"/>
      <c r="Y69" s="4"/>
      <c r="Z69" s="4"/>
      <c r="AA69" s="4"/>
    </row>
    <row r="70" spans="1:27" ht="18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2" t="s">
        <v>0</v>
      </c>
      <c r="Q70" s="2" t="s">
        <v>1</v>
      </c>
      <c r="R70" s="2" t="s">
        <v>131</v>
      </c>
      <c r="S70" s="2" t="s">
        <v>10</v>
      </c>
      <c r="T70" s="2" t="s">
        <v>5</v>
      </c>
      <c r="U70" s="4"/>
      <c r="V70" s="4"/>
      <c r="W70" s="4"/>
      <c r="X70" s="4"/>
      <c r="Y70" s="4"/>
      <c r="Z70" s="4"/>
      <c r="AA70" s="4"/>
    </row>
    <row r="71" spans="1:27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5">
        <v>1</v>
      </c>
      <c r="Q71" s="5" t="s">
        <v>123</v>
      </c>
      <c r="R71" s="11">
        <f>S71*(100/(1199.72839-(1025.18162*EXP(-0.00921*T71))))</f>
        <v>94.983327590946132</v>
      </c>
      <c r="S71" s="5">
        <v>770</v>
      </c>
      <c r="T71" s="9">
        <v>105.2</v>
      </c>
      <c r="U71" s="4"/>
      <c r="V71" s="4"/>
      <c r="W71" s="4"/>
      <c r="X71" s="4"/>
      <c r="Y71" s="4"/>
      <c r="Z71" s="4"/>
      <c r="AA71" s="4"/>
    </row>
    <row r="72" spans="1:27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5">
        <v>2</v>
      </c>
      <c r="Q72" s="5" t="s">
        <v>66</v>
      </c>
      <c r="R72" s="11">
        <f t="shared" ref="R72:R80" si="14">S72*(100/(1199.72839-(1025.18162*EXP(-0.00921*T72))))</f>
        <v>89.973511437228211</v>
      </c>
      <c r="S72" s="5">
        <v>645</v>
      </c>
      <c r="T72" s="9">
        <v>81.75</v>
      </c>
      <c r="U72" s="4"/>
      <c r="V72" s="4"/>
      <c r="W72" s="4"/>
      <c r="X72" s="4"/>
      <c r="Y72" s="4"/>
      <c r="Z72" s="4"/>
      <c r="AA72" s="4"/>
    </row>
    <row r="73" spans="1:27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5">
        <v>3</v>
      </c>
      <c r="Q73" s="5" t="s">
        <v>107</v>
      </c>
      <c r="R73" s="11">
        <f t="shared" si="14"/>
        <v>87.342670422942206</v>
      </c>
      <c r="S73" s="5">
        <v>677.5</v>
      </c>
      <c r="T73" s="9">
        <v>95.85</v>
      </c>
      <c r="U73" s="4"/>
      <c r="V73" s="4"/>
      <c r="W73" s="4"/>
      <c r="X73" s="4"/>
      <c r="Y73" s="4"/>
      <c r="Z73" s="4"/>
      <c r="AA73" s="4"/>
    </row>
    <row r="74" spans="1:27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5">
        <v>4</v>
      </c>
      <c r="Q74" s="5" t="s">
        <v>127</v>
      </c>
      <c r="R74" s="11">
        <f t="shared" si="14"/>
        <v>84.277484998518659</v>
      </c>
      <c r="S74" s="5">
        <v>740</v>
      </c>
      <c r="T74" s="9">
        <v>125.85</v>
      </c>
      <c r="U74" s="4"/>
      <c r="V74" s="4"/>
      <c r="W74" s="4"/>
      <c r="X74" s="4"/>
      <c r="Y74" s="4"/>
      <c r="Z74" s="4"/>
      <c r="AA74" s="4"/>
    </row>
    <row r="75" spans="1:27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5">
        <v>5</v>
      </c>
      <c r="Q75" s="5" t="s">
        <v>126</v>
      </c>
      <c r="R75" s="11">
        <f t="shared" si="14"/>
        <v>84.273475764116441</v>
      </c>
      <c r="S75" s="5">
        <v>770</v>
      </c>
      <c r="T75" s="9">
        <v>138.6</v>
      </c>
      <c r="U75" s="4"/>
      <c r="V75" s="4"/>
      <c r="W75" s="4"/>
      <c r="X75" s="4"/>
      <c r="Y75" s="4"/>
      <c r="Z75" s="4"/>
      <c r="AA75" s="4"/>
    </row>
    <row r="76" spans="1:27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5">
        <v>6</v>
      </c>
      <c r="Q76" s="5" t="s">
        <v>124</v>
      </c>
      <c r="R76" s="11">
        <f t="shared" si="14"/>
        <v>83.425811792074327</v>
      </c>
      <c r="S76" s="5">
        <v>710</v>
      </c>
      <c r="T76" s="9">
        <v>117.1</v>
      </c>
      <c r="U76" s="4"/>
      <c r="V76" s="4"/>
      <c r="W76" s="4"/>
      <c r="X76" s="4"/>
      <c r="Y76" s="4"/>
      <c r="Z76" s="4"/>
      <c r="AA76" s="4"/>
    </row>
    <row r="77" spans="1:27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5">
        <v>7</v>
      </c>
      <c r="Q77" s="5" t="s">
        <v>67</v>
      </c>
      <c r="R77" s="11">
        <f t="shared" si="14"/>
        <v>83.258990471885213</v>
      </c>
      <c r="S77" s="5">
        <v>600</v>
      </c>
      <c r="T77" s="9">
        <v>82.6</v>
      </c>
      <c r="U77" s="4"/>
      <c r="V77" s="4"/>
      <c r="W77" s="4"/>
      <c r="X77" s="4"/>
      <c r="Y77" s="4"/>
      <c r="Z77" s="4"/>
      <c r="AA77" s="4"/>
    </row>
    <row r="78" spans="1:27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5">
        <v>8</v>
      </c>
      <c r="Q78" s="5" t="s">
        <v>92</v>
      </c>
      <c r="R78" s="11">
        <f t="shared" si="14"/>
        <v>82.37199707808017</v>
      </c>
      <c r="S78" s="5">
        <v>625</v>
      </c>
      <c r="T78" s="9">
        <v>91.6</v>
      </c>
      <c r="U78" s="4"/>
      <c r="V78" s="4"/>
      <c r="W78" s="4"/>
      <c r="X78" s="4"/>
      <c r="Y78" s="4"/>
      <c r="Z78" s="4"/>
      <c r="AA78" s="4"/>
    </row>
    <row r="79" spans="1:27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5">
        <v>9</v>
      </c>
      <c r="Q79" s="5" t="s">
        <v>91</v>
      </c>
      <c r="R79" s="11">
        <f t="shared" si="14"/>
        <v>82.198174914671455</v>
      </c>
      <c r="S79" s="5">
        <v>627.5</v>
      </c>
      <c r="T79" s="9">
        <v>92.75</v>
      </c>
      <c r="U79" s="4"/>
      <c r="V79" s="4"/>
      <c r="W79" s="4"/>
      <c r="X79" s="4"/>
      <c r="Y79" s="4"/>
      <c r="Z79" s="4"/>
      <c r="AA79" s="4"/>
    </row>
    <row r="80" spans="1:27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5">
        <v>10</v>
      </c>
      <c r="Q80" s="5" t="s">
        <v>93</v>
      </c>
      <c r="R80" s="11">
        <f t="shared" si="14"/>
        <v>80.611311071698438</v>
      </c>
      <c r="S80" s="5">
        <v>610</v>
      </c>
      <c r="T80" s="9">
        <v>91.1</v>
      </c>
      <c r="U80" s="4"/>
      <c r="V80" s="4"/>
      <c r="W80" s="4"/>
      <c r="X80" s="4"/>
      <c r="Y80" s="4"/>
      <c r="Z80" s="4"/>
      <c r="AA80" s="4"/>
    </row>
    <row r="81" spans="1:27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8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14" t="s">
        <v>132</v>
      </c>
      <c r="Q82" s="15"/>
      <c r="R82" s="15"/>
      <c r="S82" s="15"/>
      <c r="T82" s="16"/>
      <c r="U82" s="4"/>
      <c r="V82" s="4"/>
      <c r="W82" s="4"/>
      <c r="X82" s="4"/>
      <c r="Y82" s="4"/>
      <c r="Z82" s="4"/>
      <c r="AA82" s="4"/>
    </row>
    <row r="83" spans="1:27" ht="18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2" t="s">
        <v>0</v>
      </c>
      <c r="Q83" s="2" t="s">
        <v>1</v>
      </c>
      <c r="R83" s="2" t="s">
        <v>131</v>
      </c>
      <c r="S83" s="2" t="s">
        <v>10</v>
      </c>
      <c r="T83" s="2" t="s">
        <v>5</v>
      </c>
      <c r="U83" s="4"/>
      <c r="V83" s="4"/>
      <c r="W83" s="4"/>
      <c r="X83" s="4"/>
      <c r="Y83" s="4"/>
      <c r="Z83" s="4"/>
      <c r="AA83" s="4"/>
    </row>
    <row r="84" spans="1:27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5">
        <v>1</v>
      </c>
      <c r="Q84" s="5" t="s">
        <v>85</v>
      </c>
      <c r="R84" s="11">
        <f>S84*(100/(610.32796-(1045.59282*EXP(-0.03048*T84))))</f>
        <v>87.752945220403262</v>
      </c>
      <c r="S84" s="5">
        <v>482.5</v>
      </c>
      <c r="T84" s="9">
        <v>93.5</v>
      </c>
      <c r="U84" s="4"/>
      <c r="V84" s="4"/>
      <c r="W84" s="4"/>
      <c r="X84" s="4"/>
      <c r="Y84" s="4"/>
      <c r="Z84" s="4"/>
      <c r="AA84" s="4"/>
    </row>
    <row r="85" spans="1:27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5">
        <v>2</v>
      </c>
      <c r="Q85" s="5" t="s">
        <v>26</v>
      </c>
      <c r="R85" s="11">
        <f t="shared" ref="R85:R93" si="15">S85*(100/(610.32796-(1045.59282*EXP(-0.03048*T85))))</f>
        <v>79.408834761336365</v>
      </c>
      <c r="S85" s="5">
        <v>380</v>
      </c>
      <c r="T85" s="9">
        <v>67.95</v>
      </c>
      <c r="U85" s="4"/>
      <c r="V85" s="4"/>
      <c r="W85" s="4"/>
      <c r="X85" s="4"/>
      <c r="Y85" s="4"/>
      <c r="Z85" s="4"/>
      <c r="AA85" s="4"/>
    </row>
    <row r="86" spans="1:27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5">
        <v>3</v>
      </c>
      <c r="Q86" s="5" t="s">
        <v>84</v>
      </c>
      <c r="R86" s="11">
        <f t="shared" si="15"/>
        <v>73.051738676961037</v>
      </c>
      <c r="S86" s="5">
        <v>385</v>
      </c>
      <c r="T86" s="9">
        <v>83</v>
      </c>
      <c r="U86" s="4"/>
      <c r="V86" s="4"/>
      <c r="W86" s="4"/>
      <c r="X86" s="4"/>
      <c r="Y86" s="4"/>
      <c r="Z86" s="4"/>
      <c r="AA86" s="4"/>
    </row>
    <row r="87" spans="1:27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5">
        <v>4</v>
      </c>
      <c r="Q87" s="5" t="s">
        <v>21</v>
      </c>
      <c r="R87" s="11">
        <f t="shared" si="15"/>
        <v>72.156007287483163</v>
      </c>
      <c r="S87" s="5">
        <v>305</v>
      </c>
      <c r="T87" s="9">
        <v>56.36</v>
      </c>
      <c r="U87" s="4"/>
      <c r="V87" s="4"/>
      <c r="W87" s="4"/>
      <c r="X87" s="4"/>
      <c r="Y87" s="4"/>
      <c r="Z87" s="4"/>
      <c r="AA87" s="4"/>
    </row>
    <row r="88" spans="1:27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5">
        <v>5</v>
      </c>
      <c r="Q88" s="5" t="s">
        <v>27</v>
      </c>
      <c r="R88" s="11">
        <f t="shared" si="15"/>
        <v>68.394777298427499</v>
      </c>
      <c r="S88" s="5">
        <v>322.5</v>
      </c>
      <c r="T88" s="9">
        <v>66.25</v>
      </c>
      <c r="U88" s="4"/>
      <c r="V88" s="4"/>
      <c r="W88" s="4"/>
      <c r="X88" s="4"/>
      <c r="Y88" s="4"/>
      <c r="Z88" s="4"/>
      <c r="AA88" s="4"/>
    </row>
    <row r="89" spans="1:27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5">
        <v>6</v>
      </c>
      <c r="Q89" s="5" t="s">
        <v>62</v>
      </c>
      <c r="R89" s="11">
        <f t="shared" si="15"/>
        <v>65.426357827856563</v>
      </c>
      <c r="S89" s="5">
        <v>327.5</v>
      </c>
      <c r="T89" s="9">
        <v>73.95</v>
      </c>
      <c r="U89" s="4"/>
      <c r="V89" s="4"/>
      <c r="W89" s="4"/>
      <c r="X89" s="4"/>
      <c r="Y89" s="4"/>
      <c r="Z89" s="4"/>
      <c r="AA89" s="4"/>
    </row>
    <row r="90" spans="1:27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5">
        <v>7</v>
      </c>
      <c r="Q90" s="5" t="s">
        <v>22</v>
      </c>
      <c r="R90" s="11">
        <f t="shared" si="15"/>
        <v>64.741353517721393</v>
      </c>
      <c r="S90" s="5">
        <v>290</v>
      </c>
      <c r="T90" s="9">
        <v>61.1</v>
      </c>
      <c r="U90" s="4"/>
      <c r="V90" s="4"/>
      <c r="W90" s="4"/>
      <c r="X90" s="4"/>
      <c r="Y90" s="4"/>
      <c r="Z90" s="4"/>
      <c r="AA90" s="4"/>
    </row>
    <row r="91" spans="1:27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5">
        <v>8</v>
      </c>
      <c r="Q91" s="5" t="s">
        <v>28</v>
      </c>
      <c r="R91" s="11">
        <f t="shared" si="15"/>
        <v>63.453032770322693</v>
      </c>
      <c r="S91" s="5">
        <v>300</v>
      </c>
      <c r="T91" s="9">
        <v>66.55</v>
      </c>
      <c r="U91" s="4"/>
      <c r="V91" s="4"/>
      <c r="W91" s="4"/>
      <c r="X91" s="4"/>
      <c r="Y91" s="4"/>
      <c r="Z91" s="4"/>
      <c r="AA91" s="4"/>
    </row>
    <row r="92" spans="1:27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5">
        <v>9</v>
      </c>
      <c r="Q92" s="5" t="s">
        <v>86</v>
      </c>
      <c r="R92" s="11">
        <f t="shared" si="15"/>
        <v>62.82562374906049</v>
      </c>
      <c r="S92" s="5">
        <v>360</v>
      </c>
      <c r="T92" s="9">
        <v>109.35</v>
      </c>
      <c r="U92" s="4"/>
      <c r="V92" s="4"/>
      <c r="W92" s="4"/>
      <c r="X92" s="4"/>
      <c r="Y92" s="4"/>
      <c r="Z92" s="4"/>
      <c r="AA92" s="4"/>
    </row>
    <row r="93" spans="1:27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5">
        <v>10</v>
      </c>
      <c r="Q93" s="5" t="s">
        <v>20</v>
      </c>
      <c r="R93" s="11">
        <f t="shared" si="15"/>
        <v>59.645390153944852</v>
      </c>
      <c r="S93" s="5">
        <v>210</v>
      </c>
      <c r="T93" s="9">
        <v>45.88</v>
      </c>
      <c r="U93" s="4"/>
      <c r="V93" s="4"/>
      <c r="W93" s="4"/>
      <c r="X93" s="4"/>
      <c r="Y93" s="4"/>
      <c r="Z93" s="4"/>
      <c r="AA93" s="4"/>
    </row>
    <row r="94" spans="1:27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8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T95" s="4"/>
      <c r="U95" s="14" t="s">
        <v>133</v>
      </c>
      <c r="V95" s="15"/>
      <c r="W95" s="15"/>
      <c r="X95" s="15"/>
      <c r="Y95" s="16"/>
      <c r="Z95" s="4"/>
      <c r="AA95" s="4"/>
    </row>
    <row r="96" spans="1:27" ht="18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T96" s="4"/>
      <c r="U96" s="2" t="s">
        <v>0</v>
      </c>
      <c r="V96" s="2" t="s">
        <v>6</v>
      </c>
      <c r="W96" s="2" t="s">
        <v>13</v>
      </c>
      <c r="X96" s="2" t="s">
        <v>134</v>
      </c>
      <c r="Y96" s="2" t="s">
        <v>131</v>
      </c>
      <c r="Z96" s="4"/>
      <c r="AA96" s="4"/>
    </row>
    <row r="97" spans="1:27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T97" s="4"/>
      <c r="U97" s="5">
        <v>1</v>
      </c>
      <c r="V97" s="5" t="s">
        <v>38</v>
      </c>
      <c r="W97" s="6" t="s">
        <v>135</v>
      </c>
      <c r="X97" s="12">
        <f>12+9+8+8+2</f>
        <v>39</v>
      </c>
      <c r="Y97" s="9">
        <f>N65+N66+N63+N43+N33</f>
        <v>385.75712386294407</v>
      </c>
      <c r="Z97" s="4"/>
      <c r="AA97" s="4"/>
    </row>
    <row r="98" spans="1:27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T98" s="4"/>
      <c r="U98" s="5">
        <v>2</v>
      </c>
      <c r="V98" s="5" t="s">
        <v>116</v>
      </c>
      <c r="W98" s="6">
        <v>12</v>
      </c>
      <c r="X98" s="12">
        <v>12</v>
      </c>
      <c r="Y98" s="9">
        <f>N52</f>
        <v>87.342670422942206</v>
      </c>
      <c r="Z98" s="4"/>
      <c r="AA98" s="4"/>
    </row>
    <row r="99" spans="1:27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T99" s="4"/>
      <c r="U99" s="5">
        <v>3</v>
      </c>
      <c r="V99" s="5" t="s">
        <v>57</v>
      </c>
      <c r="W99" s="6">
        <v>8</v>
      </c>
      <c r="X99" s="12">
        <v>8</v>
      </c>
      <c r="Y99" s="9">
        <f>N19</f>
        <v>63.683659860272414</v>
      </c>
      <c r="Z99" s="4"/>
      <c r="AA99" s="4"/>
    </row>
    <row r="100" spans="1:27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8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14" t="s">
        <v>136</v>
      </c>
      <c r="V101" s="15"/>
      <c r="W101" s="15"/>
      <c r="X101" s="15"/>
      <c r="Y101" s="16"/>
      <c r="Z101" s="4"/>
      <c r="AA101" s="4"/>
    </row>
    <row r="102" spans="1:27" ht="18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2" t="s">
        <v>0</v>
      </c>
      <c r="V102" s="2" t="s">
        <v>6</v>
      </c>
      <c r="W102" s="2" t="s">
        <v>13</v>
      </c>
      <c r="X102" s="2" t="s">
        <v>134</v>
      </c>
      <c r="Y102" s="2" t="s">
        <v>131</v>
      </c>
      <c r="Z102" s="4"/>
      <c r="AA102" s="4"/>
    </row>
    <row r="103" spans="1:27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>
        <v>1</v>
      </c>
      <c r="V103" s="5" t="s">
        <v>38</v>
      </c>
      <c r="W103" s="6">
        <v>12</v>
      </c>
      <c r="X103" s="12">
        <v>12</v>
      </c>
      <c r="Y103" s="9">
        <f>N5</f>
        <v>72.156007287483163</v>
      </c>
      <c r="Z103" s="4"/>
      <c r="AA103" s="4"/>
    </row>
    <row r="104" spans="1:27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>
        <v>2</v>
      </c>
      <c r="V104" s="5" t="s">
        <v>39</v>
      </c>
      <c r="W104" s="6">
        <v>8</v>
      </c>
      <c r="X104" s="12">
        <v>8</v>
      </c>
      <c r="Y104" s="9">
        <f>N14</f>
        <v>63.453032770322693</v>
      </c>
      <c r="Z104" s="4"/>
      <c r="AA104" s="4"/>
    </row>
    <row r="105" spans="1:27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.7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.7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.7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.7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.7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.7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.7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.7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.7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.7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.7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.7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.7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.7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.7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.7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.7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.7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.7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.7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.7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.7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.7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.7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.7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.7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.7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.7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.7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.7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.7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.7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.7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.7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.7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.7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.7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.7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.7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.7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.7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.7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.7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.7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.7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.7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.7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.7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.7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.7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.7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.7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.7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.7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.7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.7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.7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.7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.7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.7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.7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.7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.7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.7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.7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.7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.7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.7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.7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.7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.7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.7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.7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.7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.7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.7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.7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.7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.7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.7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.7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.7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.7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.7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.7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.7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.7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.7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.7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.7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.7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.7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.7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.7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.7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.7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.7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.7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.7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.7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.7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.7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.7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.7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.7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.7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.7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.7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.7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.7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.7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.7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.7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.7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.7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.7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.7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.7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.7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.7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.7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.7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.7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.7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.7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.7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.7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.7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.7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.7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.7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.7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.7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.7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.7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.7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.7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.7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.7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.7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.7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.7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.7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.7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.7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.7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.7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.7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.7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.7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.7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.7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.7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.7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.7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.7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.7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.7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.7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.7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.7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.7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.7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.7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.7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.7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.7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.7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.7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.7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.7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.7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.7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.7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.7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.7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.7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.7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.7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.7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.7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.7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.7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.7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.7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.7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.7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.7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.7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.7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.7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.7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.7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.7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.7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.7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.7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.7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.7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.7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.7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.7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.7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.7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.7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.7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.7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.7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.7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.7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.7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.7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.7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.7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.7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.7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.7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.7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.7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.7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.7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.7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.7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.7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.7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.7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.7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.7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.7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.7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.7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.7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.7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.7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.7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.7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.7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.7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.7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.7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.7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.7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.7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.7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.7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.7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.7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.7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.7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.7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.7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.7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.7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.7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.7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.7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.7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.7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.7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.7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.7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.7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.7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.7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.7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.7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.7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.7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.7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.7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.7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.7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.7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.7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.7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.7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.7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.7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.7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.7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.7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.7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.7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.7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.7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.7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.7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.7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.7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.7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.7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.7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.7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.7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.7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.7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.7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.7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.7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.7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.7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.7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.7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.7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.7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.7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.7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.7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.7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.7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.7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.7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.7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.7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.7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.7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.7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.7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.7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.7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.7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.7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.7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.7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.7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.7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.7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.7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.7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.7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.7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.7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.7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.7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.7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.7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.7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.7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.7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.7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.7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.7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.7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.7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.7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.7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.7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.7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.7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.7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.7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.7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.7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.7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.7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.7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.7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.7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.7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.7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.7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.7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.7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.7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.7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.7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.7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.7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.7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.7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.7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.7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.7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.7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.7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.7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.7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.7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.7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.7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.7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.7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.7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.7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.7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.7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.7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.7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.7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.7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.7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.7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.7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.7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.7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.7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.7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.7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.7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.7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.7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.7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.7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.7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.7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.7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.7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.7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.7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.7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.7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.7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.7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.7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.7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.7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.7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.7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.7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.7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.7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.7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.7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.7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.7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.7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.7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.7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.7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.7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.7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.7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.7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.7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.7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.7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.7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.7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.7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.7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.7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.7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.7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.7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.7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.7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.7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.7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.7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.7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.7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.7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.7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.7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.7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.7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.7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.7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.7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.7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.7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.7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.7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.7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.7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.7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.7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.7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.7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.7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.7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.7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.7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.7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.7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.7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.7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.7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.7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.7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.7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.7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.7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.7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.7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.7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.7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.7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.7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.7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.7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.7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.7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.7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.7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.7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.7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.7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.7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.7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.7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.7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.7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.7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.7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.7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.7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.7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.7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.7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.7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.7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.7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.7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.7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.7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.7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.7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.7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.7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.7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.7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.7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.7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.7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.7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.7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.7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.7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.7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.7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.7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.7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.7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.7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.7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.7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.7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.7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.7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.7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.7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.7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.7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.7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.7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.7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.7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.7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.7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.7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.7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.7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.7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.7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.7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.7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.7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.7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.7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.7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.7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.7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.7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.7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.7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.7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.7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.7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.7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.7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.7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.7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.7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.7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.7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.7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.7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.7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.7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.7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.7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.7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.7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.7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.7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.7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.7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.7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.7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.7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.7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.7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.7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.7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.7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.7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.7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.7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.7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.7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.7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.7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.7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.7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.7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.7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.7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.7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.7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.7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.7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.7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.7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.7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.7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.7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.7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.7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.7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.7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5.7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5.7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5.75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5.75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1:27" ht="15.75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spans="1:27" ht="15.7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 spans="1:27" ht="15.75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</row>
    <row r="1005" spans="1:27" ht="15.75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</row>
    <row r="1006" spans="1:27" ht="15.75" x14ac:dyDescent="0.2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</row>
    <row r="1007" spans="1:27" ht="15.75" x14ac:dyDescent="0.2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</row>
    <row r="1008" spans="1:27" ht="15.75" x14ac:dyDescent="0.2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</row>
    <row r="1009" spans="1:27" ht="15.75" x14ac:dyDescent="0.2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</row>
    <row r="1010" spans="1:27" ht="15.75" x14ac:dyDescent="0.2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</row>
    <row r="1011" spans="1:27" ht="15.75" x14ac:dyDescent="0.2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</row>
    <row r="1012" spans="1:27" ht="15.75" x14ac:dyDescent="0.2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</row>
    <row r="1013" spans="1:27" ht="15.75" x14ac:dyDescent="0.2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</row>
    <row r="1014" spans="1:27" ht="15.75" x14ac:dyDescent="0.2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</row>
    <row r="1015" spans="1:27" ht="15.75" x14ac:dyDescent="0.2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</row>
    <row r="1016" spans="1:27" ht="15.75" x14ac:dyDescent="0.2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</row>
    <row r="1017" spans="1:27" ht="15.75" x14ac:dyDescent="0.2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</row>
    <row r="1018" spans="1:27" ht="15.75" x14ac:dyDescent="0.2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</row>
    <row r="1019" spans="1:27" ht="15.75" x14ac:dyDescent="0.2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</row>
    <row r="1020" spans="1:27" ht="15.75" x14ac:dyDescent="0.2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</row>
    <row r="1021" spans="1:27" ht="15.75" x14ac:dyDescent="0.2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</row>
    <row r="1022" spans="1:27" ht="15.75" x14ac:dyDescent="0.25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</row>
    <row r="1023" spans="1:27" ht="15.75" x14ac:dyDescent="0.25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</row>
    <row r="1024" spans="1:27" ht="15.75" x14ac:dyDescent="0.25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</row>
    <row r="1025" spans="1:27" ht="15.75" x14ac:dyDescent="0.25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</row>
    <row r="1026" spans="1:27" ht="15.75" x14ac:dyDescent="0.25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</row>
    <row r="1027" spans="1:27" ht="15.75" x14ac:dyDescent="0.25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</row>
    <row r="1028" spans="1:27" ht="15.75" x14ac:dyDescent="0.25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</row>
    <row r="1029" spans="1:27" ht="15.75" x14ac:dyDescent="0.25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</row>
    <row r="1030" spans="1:27" ht="15.75" x14ac:dyDescent="0.25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</row>
    <row r="1031" spans="1:27" ht="15.75" x14ac:dyDescent="0.25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</row>
    <row r="1032" spans="1:27" ht="15.75" x14ac:dyDescent="0.25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</row>
    <row r="1033" spans="1:27" ht="15.75" x14ac:dyDescent="0.25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</row>
    <row r="1034" spans="1:27" ht="15.75" x14ac:dyDescent="0.25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</row>
    <row r="1035" spans="1:27" ht="15.75" x14ac:dyDescent="0.2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</row>
    <row r="1036" spans="1:27" ht="15.75" x14ac:dyDescent="0.25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</row>
    <row r="1037" spans="1:27" ht="15.7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</row>
    <row r="1038" spans="1:27" ht="15.75" x14ac:dyDescent="0.25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</row>
    <row r="1039" spans="1:27" ht="15.75" x14ac:dyDescent="0.25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</row>
    <row r="1040" spans="1:27" ht="15.75" x14ac:dyDescent="0.25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</row>
    <row r="1041" spans="1:27" ht="15.75" x14ac:dyDescent="0.25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</row>
    <row r="1042" spans="1:27" ht="15.75" x14ac:dyDescent="0.25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</row>
    <row r="1043" spans="1:27" ht="15.75" x14ac:dyDescent="0.25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</row>
    <row r="1044" spans="1:27" ht="15.75" x14ac:dyDescent="0.25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</row>
    <row r="1045" spans="1:27" ht="15.75" x14ac:dyDescent="0.25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</row>
    <row r="1046" spans="1:27" ht="15.75" x14ac:dyDescent="0.25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</row>
    <row r="1047" spans="1:27" ht="15.75" x14ac:dyDescent="0.25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</row>
    <row r="1048" spans="1:27" ht="15.75" x14ac:dyDescent="0.25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</row>
    <row r="1049" spans="1:27" ht="15.75" x14ac:dyDescent="0.25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</row>
    <row r="1050" spans="1:27" ht="15.75" x14ac:dyDescent="0.25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</row>
    <row r="1051" spans="1:27" ht="15.75" x14ac:dyDescent="0.25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</row>
    <row r="1052" spans="1:27" ht="15.75" x14ac:dyDescent="0.25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</row>
    <row r="1053" spans="1:27" ht="15.75" x14ac:dyDescent="0.25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</row>
    <row r="1054" spans="1:27" ht="15.75" x14ac:dyDescent="0.25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</row>
    <row r="1055" spans="1:27" ht="15.75" x14ac:dyDescent="0.25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</row>
    <row r="1056" spans="1:27" ht="15.75" x14ac:dyDescent="0.25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</row>
    <row r="1057" spans="1:27" ht="15.75" x14ac:dyDescent="0.25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</row>
    <row r="1058" spans="1:27" ht="15.75" x14ac:dyDescent="0.25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</row>
    <row r="1059" spans="1:27" ht="15.75" x14ac:dyDescent="0.25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</row>
    <row r="1060" spans="1:27" ht="15.75" x14ac:dyDescent="0.25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</row>
    <row r="1061" spans="1:27" ht="15.75" x14ac:dyDescent="0.25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</row>
    <row r="1062" spans="1:27" ht="15.75" x14ac:dyDescent="0.25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</row>
    <row r="1063" spans="1:27" ht="15.75" x14ac:dyDescent="0.25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</row>
    <row r="1064" spans="1:27" ht="15.75" x14ac:dyDescent="0.25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</row>
    <row r="1065" spans="1:27" ht="15.75" x14ac:dyDescent="0.25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</row>
    <row r="1066" spans="1:27" ht="15.75" x14ac:dyDescent="0.25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</row>
    <row r="1067" spans="1:27" ht="15.75" x14ac:dyDescent="0.25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</row>
    <row r="1068" spans="1:27" ht="15.75" x14ac:dyDescent="0.25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</row>
    <row r="1069" spans="1:27" ht="15.75" x14ac:dyDescent="0.25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</row>
    <row r="1070" spans="1:27" ht="15.75" x14ac:dyDescent="0.25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</row>
    <row r="1071" spans="1:27" ht="15.75" x14ac:dyDescent="0.25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</row>
    <row r="1072" spans="1:27" ht="15.75" x14ac:dyDescent="0.25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</row>
    <row r="1073" spans="1:27" ht="15.75" x14ac:dyDescent="0.25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</row>
    <row r="1074" spans="1:27" ht="15.7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</row>
    <row r="1075" spans="1:27" ht="15.75" x14ac:dyDescent="0.25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</row>
    <row r="1076" spans="1:27" ht="15.7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</row>
    <row r="1077" spans="1:27" ht="15.75" x14ac:dyDescent="0.25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</row>
    <row r="1078" spans="1:27" ht="15.7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</row>
    <row r="1079" spans="1:27" ht="15.75" x14ac:dyDescent="0.25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</row>
    <row r="1080" spans="1:27" ht="15.7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</row>
    <row r="1081" spans="1:27" ht="15.75" x14ac:dyDescent="0.25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</row>
    <row r="1082" spans="1:27" ht="15.75" x14ac:dyDescent="0.25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</row>
    <row r="1083" spans="1:27" ht="15.75" x14ac:dyDescent="0.25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</row>
    <row r="1084" spans="1:27" ht="15.7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</row>
    <row r="1085" spans="1:27" ht="15.75" x14ac:dyDescent="0.25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</row>
    <row r="1086" spans="1:27" ht="15.7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</row>
    <row r="1087" spans="1:27" ht="15.75" x14ac:dyDescent="0.25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</row>
    <row r="1088" spans="1:27" ht="15.75" x14ac:dyDescent="0.25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</row>
    <row r="1089" spans="1:27" ht="15.7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</row>
    <row r="1090" spans="1:27" ht="15.7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</row>
    <row r="1091" spans="1:27" ht="15.7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</row>
    <row r="1092" spans="1:27" ht="15.7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</row>
    <row r="1093" spans="1:27" ht="15.7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</row>
    <row r="1094" spans="1:27" ht="15.7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</row>
    <row r="1095" spans="1:27" ht="15.7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</row>
    <row r="1096" spans="1:27" ht="15.7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</row>
    <row r="1097" spans="1:27" ht="15.7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</row>
    <row r="1098" spans="1:27" ht="15.7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</row>
    <row r="1099" spans="1:27" ht="15.7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</row>
    <row r="1100" spans="1:27" ht="15.7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</row>
    <row r="1101" spans="1:27" ht="15.7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</row>
    <row r="1102" spans="1:27" ht="15.7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</row>
    <row r="1103" spans="1:27" ht="15.7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</row>
    <row r="1104" spans="1:27" ht="15.7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</row>
    <row r="1105" spans="1:27" ht="15.7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</row>
    <row r="1106" spans="1:27" ht="15.7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</row>
    <row r="1107" spans="1:27" ht="15.7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</row>
    <row r="1108" spans="1:27" ht="15.7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</row>
    <row r="1109" spans="1:27" ht="15.7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</row>
    <row r="1110" spans="1:27" ht="15.7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</row>
    <row r="1111" spans="1:27" ht="15.7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</row>
    <row r="1112" spans="1:27" ht="15.7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</row>
    <row r="1113" spans="1:27" ht="15.7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</row>
    <row r="1114" spans="1:27" ht="15.7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</row>
    <row r="1115" spans="1:27" ht="15.7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</row>
    <row r="1116" spans="1:27" ht="15.7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</row>
    <row r="1117" spans="1:27" ht="15.7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</row>
    <row r="1118" spans="1:27" ht="15.7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</row>
    <row r="1119" spans="1:27" ht="15.7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</row>
    <row r="1120" spans="1:27" ht="15.7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</row>
    <row r="1121" spans="1:27" ht="15.7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</row>
    <row r="1122" spans="1:27" ht="15.7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</row>
    <row r="1123" spans="1:27" ht="15.7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</row>
    <row r="1124" spans="1:27" ht="15.7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</row>
    <row r="1125" spans="1:27" ht="15.7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</row>
    <row r="1126" spans="1:27" ht="15.7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</row>
    <row r="1127" spans="1:27" ht="15.7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</row>
    <row r="1128" spans="1:27" ht="15.7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</row>
    <row r="1129" spans="1:27" ht="15.7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</row>
    <row r="1130" spans="1:27" ht="15.7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</row>
    <row r="1131" spans="1:27" ht="15.7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</row>
    <row r="1132" spans="1:27" ht="15.7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</row>
    <row r="1133" spans="1:27" ht="15.7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</row>
    <row r="1134" spans="1:27" ht="15.7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</row>
    <row r="1135" spans="1:27" ht="15.7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</row>
    <row r="1136" spans="1:27" ht="15.7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</row>
    <row r="1137" spans="1:27" ht="15.7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</row>
    <row r="1138" spans="1:27" ht="15.7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</row>
    <row r="1139" spans="1:27" ht="15.7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</row>
    <row r="1140" spans="1:27" ht="15.7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</row>
    <row r="1141" spans="1:27" ht="15.7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</row>
    <row r="1142" spans="1:27" ht="15.7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</row>
    <row r="1143" spans="1:27" ht="15.7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</row>
    <row r="1144" spans="1:27" ht="15.7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</row>
    <row r="1145" spans="1:27" ht="15.7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</row>
    <row r="1146" spans="1:27" ht="15.7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</row>
    <row r="1147" spans="1:27" ht="15.7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</row>
    <row r="1148" spans="1:27" ht="15.7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</row>
    <row r="1149" spans="1:27" ht="15.7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</row>
    <row r="1150" spans="1:27" ht="15.7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</row>
    <row r="1151" spans="1:27" ht="15.7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</row>
    <row r="1152" spans="1:27" ht="15.7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</row>
    <row r="1153" spans="1:27" ht="15.7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</row>
    <row r="1154" spans="1:27" ht="15.7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</row>
    <row r="1155" spans="1:27" ht="15.7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</row>
    <row r="1156" spans="1:27" ht="15.7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</row>
    <row r="1157" spans="1:27" ht="15.7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</row>
    <row r="1158" spans="1:27" ht="15.7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</row>
    <row r="1159" spans="1:27" ht="15.7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</row>
    <row r="1160" spans="1:27" ht="15.7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</row>
    <row r="1161" spans="1:27" ht="15.7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</row>
    <row r="1162" spans="1:27" ht="15.7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</row>
    <row r="1163" spans="1:27" ht="15.7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</row>
    <row r="1164" spans="1:27" ht="15.7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</row>
    <row r="1165" spans="1:27" ht="15.7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</row>
    <row r="1166" spans="1:27" ht="15.7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</row>
    <row r="1167" spans="1:27" ht="15.7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</row>
    <row r="1168" spans="1:27" ht="15.7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</row>
    <row r="1169" spans="1:27" ht="15.7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</row>
    <row r="1170" spans="1:27" ht="15.7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</row>
    <row r="1171" spans="1:27" ht="15.7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</row>
    <row r="1172" spans="1:27" ht="15.7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</row>
    <row r="1173" spans="1:27" ht="15.7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</row>
    <row r="1174" spans="1:27" ht="15.7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</row>
    <row r="1175" spans="1:27" ht="15.7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</row>
    <row r="1176" spans="1:27" ht="15.7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</row>
    <row r="1177" spans="1:27" ht="15.7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</row>
    <row r="1178" spans="1:27" ht="15.7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</row>
    <row r="1179" spans="1:27" ht="15.7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</row>
    <row r="1180" spans="1:27" ht="15.7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</row>
    <row r="1181" spans="1:27" ht="15.7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</row>
    <row r="1182" spans="1:27" ht="15.7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</row>
    <row r="1183" spans="1:27" ht="15.7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</row>
    <row r="1184" spans="1:27" ht="15.7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</row>
    <row r="1185" spans="1:27" ht="15.7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</row>
    <row r="1186" spans="1:27" ht="15.7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</row>
    <row r="1187" spans="1:27" ht="15.7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</row>
    <row r="1188" spans="1:27" ht="15.7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</row>
    <row r="1189" spans="1:27" ht="15.7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</row>
    <row r="1190" spans="1:27" ht="15.7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</row>
    <row r="1191" spans="1:27" ht="15.7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</row>
    <row r="1192" spans="1:27" ht="15.7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</row>
    <row r="1193" spans="1:27" ht="15.7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</row>
    <row r="1194" spans="1:27" ht="15.7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</row>
    <row r="1195" spans="1:27" ht="15.7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</row>
    <row r="1196" spans="1:27" ht="15.7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</row>
    <row r="1197" spans="1:27" ht="15.7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</row>
    <row r="1198" spans="1:27" ht="15.7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</row>
    <row r="1199" spans="1:27" ht="15.7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</row>
    <row r="1200" spans="1:27" ht="15.7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</row>
    <row r="1201" spans="1:27" ht="15.7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</row>
    <row r="1202" spans="1:27" ht="15.7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</row>
    <row r="1203" spans="1:27" ht="15.7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</row>
    <row r="1204" spans="1:27" ht="15.7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</row>
    <row r="1205" spans="1:27" ht="15.7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</row>
    <row r="1206" spans="1:27" ht="15.7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</row>
    <row r="1207" spans="1:27" ht="15.7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</row>
    <row r="1208" spans="1:27" ht="15.7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</row>
    <row r="1209" spans="1:27" ht="15.7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</row>
    <row r="1210" spans="1:27" ht="15.7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</row>
    <row r="1211" spans="1:27" ht="15.7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</row>
    <row r="1212" spans="1:27" ht="15.7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</row>
    <row r="1213" spans="1:27" ht="15.7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</row>
    <row r="1214" spans="1:27" ht="15.7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</row>
    <row r="1215" spans="1:27" ht="15.7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</row>
    <row r="1216" spans="1:27" ht="15.7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</row>
    <row r="1217" spans="1:27" ht="15.7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</row>
    <row r="1218" spans="1:27" ht="15.7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</row>
    <row r="1219" spans="1:27" ht="15.7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</row>
    <row r="1220" spans="1:27" ht="15.7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</row>
    <row r="1221" spans="1:27" ht="15.7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</row>
    <row r="1222" spans="1:27" ht="15.7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</row>
    <row r="1223" spans="1:27" ht="15.7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</row>
    <row r="1224" spans="1:27" ht="15.7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</row>
    <row r="1225" spans="1:27" ht="15.7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</row>
    <row r="1226" spans="1:27" ht="15.7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</row>
    <row r="1227" spans="1:27" ht="15.7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</row>
    <row r="1228" spans="1:27" ht="15.7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</row>
    <row r="1229" spans="1:27" ht="15.7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</row>
    <row r="1230" spans="1:27" ht="15.7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</row>
    <row r="1231" spans="1:27" ht="15.7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</row>
    <row r="1232" spans="1:27" ht="15.7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</row>
    <row r="1233" spans="1:27" ht="15.7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</row>
    <row r="1234" spans="1:27" ht="15.7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</row>
    <row r="1235" spans="1:27" ht="15.7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</row>
    <row r="1236" spans="1:27" ht="15.7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</row>
    <row r="1237" spans="1:27" ht="15.7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</row>
    <row r="1238" spans="1:27" ht="15.7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</row>
    <row r="1239" spans="1:27" ht="15.7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</row>
    <row r="1240" spans="1:27" ht="15.7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</row>
    <row r="1241" spans="1:27" ht="15.7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</row>
    <row r="1242" spans="1:27" ht="15.7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</row>
    <row r="1243" spans="1:27" ht="15.7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</row>
    <row r="1244" spans="1:27" ht="15.7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</row>
    <row r="1245" spans="1:27" ht="15.7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</row>
    <row r="1246" spans="1:27" ht="15.7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</row>
    <row r="1247" spans="1:27" ht="15.7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</row>
    <row r="1248" spans="1:27" ht="15.7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</row>
    <row r="1249" spans="1:27" ht="15.7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</row>
    <row r="1250" spans="1:27" ht="15.7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</row>
    <row r="1251" spans="1:27" ht="15.7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</row>
    <row r="1252" spans="1:27" ht="15.7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</row>
    <row r="1253" spans="1:27" ht="15.7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</row>
    <row r="1254" spans="1:27" ht="15.7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</row>
    <row r="1255" spans="1:27" ht="15.7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</row>
    <row r="1256" spans="1:27" ht="15.7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</row>
    <row r="1257" spans="1:27" ht="15.7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</row>
    <row r="1258" spans="1:27" ht="15.7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</row>
    <row r="1259" spans="1:27" ht="15.7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</row>
    <row r="1260" spans="1:27" ht="15.7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</row>
    <row r="1261" spans="1:27" ht="15.7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</row>
    <row r="1262" spans="1:27" ht="15.7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</row>
    <row r="1263" spans="1:27" ht="15.7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</row>
    <row r="1264" spans="1:27" ht="15.7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</row>
    <row r="1265" spans="1:27" ht="15.7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</row>
    <row r="1266" spans="1:27" ht="15.7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</row>
    <row r="1267" spans="1:27" ht="15.7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</row>
    <row r="1268" spans="1:27" ht="15.7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</row>
    <row r="1269" spans="1:27" ht="15.7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</row>
    <row r="1270" spans="1:27" ht="15.7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</row>
    <row r="1271" spans="1:27" ht="15.7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</row>
    <row r="1272" spans="1:27" ht="15.7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</row>
    <row r="1273" spans="1:27" ht="15.7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</row>
    <row r="1274" spans="1:27" ht="15.7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</row>
    <row r="1275" spans="1:27" ht="15.7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</row>
    <row r="1276" spans="1:27" ht="15.7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</row>
    <row r="1277" spans="1:27" ht="15.7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</row>
    <row r="1278" spans="1:27" ht="15.7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</row>
    <row r="1279" spans="1:27" ht="15.7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</row>
    <row r="1280" spans="1:27" ht="15.7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</row>
    <row r="1281" spans="1:27" ht="15.7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</row>
    <row r="1282" spans="1:27" ht="15.7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</row>
    <row r="1283" spans="1:27" ht="15.7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</row>
    <row r="1284" spans="1:27" ht="15.7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</row>
    <row r="1285" spans="1:27" ht="15.7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</row>
    <row r="1286" spans="1:27" ht="15.7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</row>
    <row r="1287" spans="1:27" ht="15.7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</row>
    <row r="1288" spans="1:27" ht="15.7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</row>
    <row r="1289" spans="1:27" ht="15.7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</row>
    <row r="1290" spans="1:27" ht="15.7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</row>
    <row r="1291" spans="1:27" ht="15.7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</row>
    <row r="1292" spans="1:27" ht="15.7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</row>
    <row r="1293" spans="1:27" ht="15.7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</row>
    <row r="1294" spans="1:27" ht="15.7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</row>
    <row r="1295" spans="1:27" ht="15.7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</row>
    <row r="1296" spans="1:27" ht="15.7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</row>
    <row r="1297" spans="1:27" ht="15.7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</row>
    <row r="1298" spans="1:27" ht="15.7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</row>
    <row r="1299" spans="1:27" ht="15.7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</row>
    <row r="1300" spans="1:27" ht="15.7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</row>
  </sheetData>
  <mergeCells count="17">
    <mergeCell ref="A40:O40"/>
    <mergeCell ref="A2:O2"/>
    <mergeCell ref="A6:O6"/>
    <mergeCell ref="A4:O4"/>
    <mergeCell ref="A11:O11"/>
    <mergeCell ref="A16:O16"/>
    <mergeCell ref="A22:O22"/>
    <mergeCell ref="A25:O25"/>
    <mergeCell ref="A35:O35"/>
    <mergeCell ref="A37:O37"/>
    <mergeCell ref="U95:Y95"/>
    <mergeCell ref="U101:Y101"/>
    <mergeCell ref="A51:O51"/>
    <mergeCell ref="A60:O60"/>
    <mergeCell ref="A64:O64"/>
    <mergeCell ref="P69:T69"/>
    <mergeCell ref="P82:T8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00"/>
  <sheetViews>
    <sheetView topLeftCell="N52" workbookViewId="0">
      <selection activeCell="U70" sqref="U70:Y75"/>
    </sheetView>
  </sheetViews>
  <sheetFormatPr defaultRowHeight="15" x14ac:dyDescent="0.25"/>
  <cols>
    <col min="2" max="2" width="24.7109375" bestFit="1" customWidth="1"/>
    <col min="4" max="4" width="11.28515625" bestFit="1" customWidth="1"/>
    <col min="5" max="5" width="27.140625" bestFit="1" customWidth="1"/>
    <col min="7" max="7" width="15" bestFit="1" customWidth="1"/>
    <col min="8" max="8" width="16.7109375" bestFit="1" customWidth="1"/>
    <col min="9" max="9" width="30.5703125" bestFit="1" customWidth="1"/>
    <col min="10" max="10" width="9.85546875" bestFit="1" customWidth="1"/>
    <col min="15" max="15" width="22" bestFit="1" customWidth="1"/>
    <col min="17" max="17" width="26.42578125" bestFit="1" customWidth="1"/>
    <col min="18" max="18" width="16.5703125" bestFit="1" customWidth="1"/>
    <col min="22" max="22" width="18" bestFit="1" customWidth="1"/>
    <col min="23" max="23" width="15.42578125" bestFit="1" customWidth="1"/>
    <col min="24" max="24" width="21.28515625" bestFit="1" customWidth="1"/>
    <col min="25" max="25" width="16.5703125" bestFit="1" customWidth="1"/>
  </cols>
  <sheetData>
    <row r="1" spans="1:52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14</v>
      </c>
      <c r="H1" s="1" t="s">
        <v>6</v>
      </c>
      <c r="I1" s="1" t="s">
        <v>40</v>
      </c>
      <c r="J1" s="3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6.5" thickBot="1" x14ac:dyDescent="0.3">
      <c r="A2" s="17" t="s">
        <v>137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15.75" x14ac:dyDescent="0.25">
      <c r="A3" s="6">
        <v>1</v>
      </c>
      <c r="B3" s="6" t="s">
        <v>139</v>
      </c>
      <c r="C3" s="6" t="s">
        <v>19</v>
      </c>
      <c r="D3" s="7">
        <v>39402</v>
      </c>
      <c r="E3" s="6" t="s">
        <v>138</v>
      </c>
      <c r="F3" s="6">
        <v>49.54</v>
      </c>
      <c r="G3" s="6" t="s">
        <v>32</v>
      </c>
      <c r="H3" s="6" t="s">
        <v>142</v>
      </c>
      <c r="I3" s="6" t="s">
        <v>143</v>
      </c>
      <c r="J3" s="6">
        <v>105</v>
      </c>
      <c r="K3" s="6">
        <v>70</v>
      </c>
      <c r="L3" s="6">
        <v>112.5</v>
      </c>
      <c r="M3" s="10">
        <f>SUM(J3:L3)</f>
        <v>287.5</v>
      </c>
      <c r="N3" s="11">
        <f>M3*(100/(610.32796-(1045.59282*EXP(-0.03048*F3))))</f>
        <v>75.789275704337328</v>
      </c>
      <c r="O3" s="6">
        <v>12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6.5" thickBot="1" x14ac:dyDescent="0.3">
      <c r="A4" s="5">
        <v>2</v>
      </c>
      <c r="B4" s="5" t="s">
        <v>140</v>
      </c>
      <c r="C4" s="5" t="s">
        <v>19</v>
      </c>
      <c r="D4" s="8">
        <v>37795</v>
      </c>
      <c r="E4" s="5" t="s">
        <v>138</v>
      </c>
      <c r="F4" s="5">
        <v>48.82</v>
      </c>
      <c r="G4" s="5" t="s">
        <v>32</v>
      </c>
      <c r="H4" s="5" t="s">
        <v>142</v>
      </c>
      <c r="I4" s="5" t="s">
        <v>60</v>
      </c>
      <c r="J4" s="5">
        <v>85</v>
      </c>
      <c r="K4" s="5">
        <v>52.5</v>
      </c>
      <c r="L4" s="5">
        <v>102.5</v>
      </c>
      <c r="M4" s="10">
        <f>SUM(J4:L4)</f>
        <v>240</v>
      </c>
      <c r="N4" s="11">
        <f>M4*(100/(610.32796-(1045.59282*EXP(-0.03048*F4))))</f>
        <v>64.134066645744127</v>
      </c>
      <c r="O4" s="5">
        <v>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ht="16.5" thickBot="1" x14ac:dyDescent="0.3">
      <c r="A5" s="17" t="s">
        <v>16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16.5" thickBot="1" x14ac:dyDescent="0.3">
      <c r="A6" s="5">
        <v>1</v>
      </c>
      <c r="B6" s="5" t="s">
        <v>141</v>
      </c>
      <c r="C6" s="5" t="s">
        <v>19</v>
      </c>
      <c r="D6" s="8">
        <v>38035</v>
      </c>
      <c r="E6" s="5" t="s">
        <v>138</v>
      </c>
      <c r="F6" s="5">
        <v>53.96</v>
      </c>
      <c r="G6" s="5" t="s">
        <v>32</v>
      </c>
      <c r="H6" s="5" t="s">
        <v>38</v>
      </c>
      <c r="I6" s="5" t="s">
        <v>144</v>
      </c>
      <c r="J6" s="5">
        <v>110</v>
      </c>
      <c r="K6" s="5">
        <v>55</v>
      </c>
      <c r="L6" s="5">
        <v>125</v>
      </c>
      <c r="M6" s="10">
        <f>SUM(J6:L6)</f>
        <v>290</v>
      </c>
      <c r="N6" s="11">
        <f>M6*(100/(610.32796-(1045.59282*EXP(-0.03048*F6))))</f>
        <v>70.999250011646993</v>
      </c>
      <c r="O6" s="5">
        <v>12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16.5" thickBot="1" x14ac:dyDescent="0.3">
      <c r="A7" s="17" t="s">
        <v>145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9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6.5" thickBot="1" x14ac:dyDescent="0.3">
      <c r="A8" s="5">
        <v>1</v>
      </c>
      <c r="B8" s="5" t="s">
        <v>146</v>
      </c>
      <c r="C8" s="5" t="s">
        <v>50</v>
      </c>
      <c r="D8" s="8">
        <v>39115</v>
      </c>
      <c r="E8" s="5" t="s">
        <v>138</v>
      </c>
      <c r="F8" s="5">
        <v>58.66</v>
      </c>
      <c r="G8" s="5" t="s">
        <v>147</v>
      </c>
      <c r="H8" s="5" t="s">
        <v>148</v>
      </c>
      <c r="I8" s="5" t="s">
        <v>149</v>
      </c>
      <c r="J8" s="5">
        <v>135</v>
      </c>
      <c r="K8" s="5">
        <v>100</v>
      </c>
      <c r="L8" s="5">
        <v>160</v>
      </c>
      <c r="M8" s="10">
        <f>SUM(J8:L8)</f>
        <v>395</v>
      </c>
      <c r="N8" s="11">
        <f t="shared" ref="N8" si="0">M8*(100/(1199.72839-(1025.18162*EXP(-0.00921*F8))))</f>
        <v>65.56451160832431</v>
      </c>
      <c r="O8" s="5">
        <v>12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16.5" thickBot="1" x14ac:dyDescent="0.3">
      <c r="A9" s="17" t="s">
        <v>17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ht="15.75" x14ac:dyDescent="0.25">
      <c r="A10" s="5">
        <v>1</v>
      </c>
      <c r="B10" s="5" t="s">
        <v>150</v>
      </c>
      <c r="C10" s="5" t="s">
        <v>19</v>
      </c>
      <c r="D10" s="8">
        <v>39319</v>
      </c>
      <c r="E10" s="6" t="s">
        <v>138</v>
      </c>
      <c r="F10" s="9">
        <v>62.6</v>
      </c>
      <c r="G10" s="5" t="s">
        <v>32</v>
      </c>
      <c r="H10" s="5" t="s">
        <v>38</v>
      </c>
      <c r="I10" s="5" t="s">
        <v>42</v>
      </c>
      <c r="J10" s="5">
        <v>120</v>
      </c>
      <c r="K10" s="5">
        <v>57.5</v>
      </c>
      <c r="L10" s="5">
        <v>135</v>
      </c>
      <c r="M10" s="10">
        <f>SUM(J10:L10)</f>
        <v>312.5</v>
      </c>
      <c r="N10" s="11">
        <f>M10*(100/(610.32796-(1045.59282*EXP(-0.03048*F10))))</f>
        <v>68.652100924944151</v>
      </c>
      <c r="O10" s="5">
        <v>12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16.5" thickBot="1" x14ac:dyDescent="0.3">
      <c r="A11" s="5">
        <v>2</v>
      </c>
      <c r="B11" s="5" t="s">
        <v>151</v>
      </c>
      <c r="C11" s="5" t="s">
        <v>19</v>
      </c>
      <c r="D11" s="8">
        <v>37993</v>
      </c>
      <c r="E11" s="5" t="s">
        <v>138</v>
      </c>
      <c r="F11" s="9">
        <v>61.9</v>
      </c>
      <c r="G11" s="5" t="s">
        <v>32</v>
      </c>
      <c r="H11" s="5" t="s">
        <v>38</v>
      </c>
      <c r="I11" s="5" t="s">
        <v>45</v>
      </c>
      <c r="J11" s="5">
        <v>120</v>
      </c>
      <c r="K11" s="5">
        <v>50</v>
      </c>
      <c r="L11" s="5">
        <v>120</v>
      </c>
      <c r="M11" s="10">
        <f>SUM(J11:L11)</f>
        <v>290</v>
      </c>
      <c r="N11" s="11">
        <f>M11*(100/(610.32796-(1045.59282*EXP(-0.03048*F11))))</f>
        <v>64.180855747462346</v>
      </c>
      <c r="O11" s="5">
        <v>9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ht="16.5" thickBot="1" x14ac:dyDescent="0.3">
      <c r="A12" s="17" t="s">
        <v>152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ht="15.75" x14ac:dyDescent="0.25">
      <c r="A13" s="5">
        <v>1</v>
      </c>
      <c r="B13" s="5" t="s">
        <v>153</v>
      </c>
      <c r="C13" s="5" t="s">
        <v>50</v>
      </c>
      <c r="D13" s="8">
        <v>39356</v>
      </c>
      <c r="E13" s="6" t="s">
        <v>138</v>
      </c>
      <c r="F13" s="5">
        <v>63.75</v>
      </c>
      <c r="G13" s="5" t="s">
        <v>32</v>
      </c>
      <c r="H13" s="5" t="s">
        <v>38</v>
      </c>
      <c r="I13" s="5" t="s">
        <v>45</v>
      </c>
      <c r="J13" s="5">
        <v>130</v>
      </c>
      <c r="K13" s="5">
        <v>70</v>
      </c>
      <c r="L13" s="5">
        <v>160</v>
      </c>
      <c r="M13" s="10">
        <f>SUM(J13:L13)</f>
        <v>360</v>
      </c>
      <c r="N13" s="11">
        <f>M13*(100/(1199.72839-(1025.18162*EXP(-0.00921*F13))))</f>
        <v>57.159805780659823</v>
      </c>
      <c r="O13" s="5">
        <v>12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ht="16.5" thickBot="1" x14ac:dyDescent="0.3">
      <c r="A14" s="5">
        <v>2</v>
      </c>
      <c r="B14" s="5" t="s">
        <v>154</v>
      </c>
      <c r="C14" s="5" t="s">
        <v>50</v>
      </c>
      <c r="D14" s="8">
        <v>39297</v>
      </c>
      <c r="E14" s="5" t="s">
        <v>138</v>
      </c>
      <c r="F14" s="5">
        <v>59.56</v>
      </c>
      <c r="G14" s="5" t="s">
        <v>32</v>
      </c>
      <c r="H14" s="5" t="s">
        <v>38</v>
      </c>
      <c r="I14" s="5" t="s">
        <v>45</v>
      </c>
      <c r="J14" s="5">
        <v>140</v>
      </c>
      <c r="K14" s="5">
        <v>95</v>
      </c>
      <c r="L14" s="5">
        <v>100</v>
      </c>
      <c r="M14" s="10">
        <f>SUM(J14:L14)</f>
        <v>335</v>
      </c>
      <c r="N14" s="11">
        <f>M14*(100/(1199.72839-(1025.18162*EXP(-0.00921*F14))))</f>
        <v>55.153986837467549</v>
      </c>
      <c r="O14" s="5">
        <v>9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16.5" thickBot="1" x14ac:dyDescent="0.3">
      <c r="A15" s="17" t="s">
        <v>18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15.75" x14ac:dyDescent="0.25">
      <c r="A16" s="5">
        <v>1</v>
      </c>
      <c r="B16" s="5" t="s">
        <v>155</v>
      </c>
      <c r="C16" s="5" t="s">
        <v>19</v>
      </c>
      <c r="D16" s="8">
        <v>39211</v>
      </c>
      <c r="E16" s="6" t="s">
        <v>138</v>
      </c>
      <c r="F16" s="5">
        <v>63.05</v>
      </c>
      <c r="G16" s="5" t="s">
        <v>32</v>
      </c>
      <c r="H16" s="5" t="s">
        <v>38</v>
      </c>
      <c r="I16" s="5" t="s">
        <v>160</v>
      </c>
      <c r="J16" s="5">
        <v>125</v>
      </c>
      <c r="K16" s="5">
        <v>60</v>
      </c>
      <c r="L16" s="5">
        <v>140</v>
      </c>
      <c r="M16" s="10">
        <f>SUM(J16:L16)</f>
        <v>325</v>
      </c>
      <c r="N16" s="11">
        <f>M16*(100/(610.32796-(1045.59282*EXP(-0.03048*F16))))</f>
        <v>71.068241335892452</v>
      </c>
      <c r="O16" s="5">
        <v>12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5.75" x14ac:dyDescent="0.25">
      <c r="A17" s="5">
        <v>2</v>
      </c>
      <c r="B17" s="5" t="s">
        <v>156</v>
      </c>
      <c r="C17" s="5" t="s">
        <v>19</v>
      </c>
      <c r="D17" s="8">
        <v>38004</v>
      </c>
      <c r="E17" s="5" t="s">
        <v>138</v>
      </c>
      <c r="F17" s="5">
        <v>65.849999999999994</v>
      </c>
      <c r="G17" s="5" t="s">
        <v>32</v>
      </c>
      <c r="H17" s="5"/>
      <c r="I17" s="5" t="s">
        <v>42</v>
      </c>
      <c r="J17" s="5">
        <v>107.5</v>
      </c>
      <c r="K17" s="5">
        <v>65</v>
      </c>
      <c r="L17" s="5">
        <v>120</v>
      </c>
      <c r="M17" s="10">
        <f>SUM(J17:L17)</f>
        <v>292.5</v>
      </c>
      <c r="N17" s="11">
        <f>M17*(100/(610.32796-(1045.59282*EXP(-0.03048*F17))))</f>
        <v>62.25727443440524</v>
      </c>
      <c r="O17" s="5">
        <v>9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15.75" x14ac:dyDescent="0.25">
      <c r="A18" s="5">
        <v>3</v>
      </c>
      <c r="B18" s="5" t="s">
        <v>157</v>
      </c>
      <c r="C18" s="5" t="s">
        <v>19</v>
      </c>
      <c r="D18" s="8">
        <v>39363</v>
      </c>
      <c r="E18" s="6" t="s">
        <v>138</v>
      </c>
      <c r="F18" s="5">
        <v>68.05</v>
      </c>
      <c r="G18" s="5" t="s">
        <v>32</v>
      </c>
      <c r="H18" s="5" t="s">
        <v>38</v>
      </c>
      <c r="I18" s="5" t="s">
        <v>42</v>
      </c>
      <c r="J18" s="5">
        <v>97.5</v>
      </c>
      <c r="K18" s="5">
        <v>45</v>
      </c>
      <c r="L18" s="5">
        <v>112.5</v>
      </c>
      <c r="M18" s="10">
        <f>SUM(J18:L18)</f>
        <v>255</v>
      </c>
      <c r="N18" s="11">
        <f>M18*(100/(610.32796-(1045.59282*EXP(-0.03048*F18))))</f>
        <v>53.242881493537354</v>
      </c>
      <c r="O18" s="5">
        <v>8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16.5" thickBot="1" x14ac:dyDescent="0.3">
      <c r="A19" s="5">
        <v>4</v>
      </c>
      <c r="B19" s="5" t="s">
        <v>158</v>
      </c>
      <c r="C19" s="5" t="s">
        <v>19</v>
      </c>
      <c r="D19" s="8">
        <v>39274</v>
      </c>
      <c r="E19" s="5" t="s">
        <v>138</v>
      </c>
      <c r="F19" s="9">
        <v>66.8</v>
      </c>
      <c r="G19" s="5" t="s">
        <v>159</v>
      </c>
      <c r="H19" s="5" t="s">
        <v>38</v>
      </c>
      <c r="I19" s="5" t="s">
        <v>144</v>
      </c>
      <c r="J19" s="5">
        <v>97.5</v>
      </c>
      <c r="K19" s="5">
        <v>52.5</v>
      </c>
      <c r="L19" s="5">
        <v>102.5</v>
      </c>
      <c r="M19" s="10">
        <f>SUM(J19:L19)</f>
        <v>252.5</v>
      </c>
      <c r="N19" s="11">
        <f>M19*(100/(610.32796-(1045.59282*EXP(-0.03048*F19))))</f>
        <v>53.288626669416622</v>
      </c>
      <c r="O19" s="5">
        <v>7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ht="16.5" thickBot="1" x14ac:dyDescent="0.3">
      <c r="A20" s="17" t="s">
        <v>49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15.75" x14ac:dyDescent="0.25">
      <c r="A21" s="5">
        <v>1</v>
      </c>
      <c r="B21" s="5" t="s">
        <v>161</v>
      </c>
      <c r="C21" s="5" t="s">
        <v>50</v>
      </c>
      <c r="D21" s="8">
        <v>38851</v>
      </c>
      <c r="E21" s="6" t="s">
        <v>138</v>
      </c>
      <c r="F21" s="9">
        <v>72.45</v>
      </c>
      <c r="G21" s="5" t="s">
        <v>32</v>
      </c>
      <c r="H21" s="5"/>
      <c r="I21" s="5" t="s">
        <v>129</v>
      </c>
      <c r="J21" s="5">
        <v>180</v>
      </c>
      <c r="K21" s="5">
        <v>130</v>
      </c>
      <c r="L21" s="5">
        <v>200</v>
      </c>
      <c r="M21" s="10">
        <f>SUM(J21:L21)</f>
        <v>510</v>
      </c>
      <c r="N21" s="11">
        <f t="shared" ref="N21:N34" si="1">M21*(100/(1199.72839-(1025.18162*EXP(-0.00921*F21))))</f>
        <v>75.701668838817653</v>
      </c>
      <c r="O21" s="5">
        <v>12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ht="15.75" x14ac:dyDescent="0.25">
      <c r="A22" s="5">
        <v>2</v>
      </c>
      <c r="B22" s="5" t="s">
        <v>162</v>
      </c>
      <c r="C22" s="5" t="s">
        <v>50</v>
      </c>
      <c r="D22" s="8">
        <v>37760</v>
      </c>
      <c r="E22" s="6" t="s">
        <v>138</v>
      </c>
      <c r="F22" s="9">
        <v>72.650000000000006</v>
      </c>
      <c r="G22" s="5" t="s">
        <v>180</v>
      </c>
      <c r="H22" s="5" t="s">
        <v>181</v>
      </c>
      <c r="I22" s="5" t="s">
        <v>182</v>
      </c>
      <c r="J22" s="5">
        <v>157.5</v>
      </c>
      <c r="K22" s="5">
        <v>107.5</v>
      </c>
      <c r="L22" s="5">
        <v>172.5</v>
      </c>
      <c r="M22" s="10">
        <f>SUM(J22:L22)</f>
        <v>437.5</v>
      </c>
      <c r="N22" s="11">
        <f t="shared" si="1"/>
        <v>64.846976335775437</v>
      </c>
      <c r="O22" s="5">
        <v>9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ht="15.75" x14ac:dyDescent="0.25">
      <c r="A23" s="5">
        <v>3</v>
      </c>
      <c r="B23" s="5" t="s">
        <v>163</v>
      </c>
      <c r="C23" s="5" t="s">
        <v>50</v>
      </c>
      <c r="D23" s="8">
        <v>39141</v>
      </c>
      <c r="E23" s="6" t="s">
        <v>138</v>
      </c>
      <c r="F23" s="9">
        <v>72.75</v>
      </c>
      <c r="G23" s="5" t="s">
        <v>32</v>
      </c>
      <c r="H23" s="5"/>
      <c r="I23" s="5"/>
      <c r="J23" s="5">
        <v>145</v>
      </c>
      <c r="K23" s="5">
        <v>90</v>
      </c>
      <c r="L23" s="5">
        <v>180</v>
      </c>
      <c r="M23" s="10">
        <f>SUM(J23:L23)</f>
        <v>415</v>
      </c>
      <c r="N23" s="11">
        <f t="shared" si="1"/>
        <v>61.467950573409837</v>
      </c>
      <c r="O23" s="5">
        <v>8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ht="16.5" thickBot="1" x14ac:dyDescent="0.3">
      <c r="A24" s="5">
        <v>4</v>
      </c>
      <c r="B24" s="5" t="s">
        <v>164</v>
      </c>
      <c r="C24" s="5" t="s">
        <v>50</v>
      </c>
      <c r="D24" s="8">
        <v>38545</v>
      </c>
      <c r="E24" s="6" t="s">
        <v>138</v>
      </c>
      <c r="F24" s="9">
        <v>68.900000000000006</v>
      </c>
      <c r="G24" s="5" t="s">
        <v>32</v>
      </c>
      <c r="H24" s="5" t="s">
        <v>38</v>
      </c>
      <c r="I24" s="5" t="s">
        <v>45</v>
      </c>
      <c r="J24" s="5">
        <v>105</v>
      </c>
      <c r="K24" s="5">
        <v>90</v>
      </c>
      <c r="L24" s="5">
        <v>155</v>
      </c>
      <c r="M24" s="10">
        <f>SUM(J24:L24)</f>
        <v>350</v>
      </c>
      <c r="N24" s="11">
        <f t="shared" si="1"/>
        <v>53.336254055785645</v>
      </c>
      <c r="O24" s="5">
        <v>7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ht="16.5" thickBot="1" x14ac:dyDescent="0.3">
      <c r="A25" s="17" t="s">
        <v>65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ht="16.5" thickBot="1" x14ac:dyDescent="0.3">
      <c r="A26" s="5">
        <v>1</v>
      </c>
      <c r="B26" s="5" t="s">
        <v>165</v>
      </c>
      <c r="C26" s="5" t="s">
        <v>50</v>
      </c>
      <c r="D26" s="8">
        <v>38553</v>
      </c>
      <c r="E26" s="6" t="s">
        <v>138</v>
      </c>
      <c r="F26" s="9">
        <v>78.099999999999994</v>
      </c>
      <c r="G26" s="5" t="s">
        <v>32</v>
      </c>
      <c r="H26" s="5" t="s">
        <v>38</v>
      </c>
      <c r="I26" s="5" t="s">
        <v>45</v>
      </c>
      <c r="J26" s="5">
        <v>100</v>
      </c>
      <c r="K26" s="5">
        <v>80</v>
      </c>
      <c r="L26" s="5">
        <v>160</v>
      </c>
      <c r="M26" s="10">
        <f>SUM(J26:L26)</f>
        <v>340</v>
      </c>
      <c r="N26" s="11">
        <f t="shared" si="1"/>
        <v>48.545769071130884</v>
      </c>
      <c r="O26" s="5">
        <v>12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ht="16.5" thickBot="1" x14ac:dyDescent="0.3">
      <c r="A27" s="17" t="s">
        <v>90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ht="15.75" x14ac:dyDescent="0.25">
      <c r="A28" s="5">
        <v>1</v>
      </c>
      <c r="B28" s="5" t="s">
        <v>166</v>
      </c>
      <c r="C28" s="5" t="s">
        <v>50</v>
      </c>
      <c r="D28" s="8">
        <v>38400</v>
      </c>
      <c r="E28" s="6" t="s">
        <v>138</v>
      </c>
      <c r="F28" s="9">
        <v>92.25</v>
      </c>
      <c r="G28" s="5" t="s">
        <v>147</v>
      </c>
      <c r="H28" s="5" t="s">
        <v>148</v>
      </c>
      <c r="I28" s="5" t="s">
        <v>149</v>
      </c>
      <c r="J28" s="5">
        <v>205</v>
      </c>
      <c r="K28" s="5">
        <v>125</v>
      </c>
      <c r="L28" s="5">
        <v>240</v>
      </c>
      <c r="M28" s="10">
        <f>SUM(J28:L28)</f>
        <v>570</v>
      </c>
      <c r="N28" s="11">
        <f t="shared" si="1"/>
        <v>74.863569590442921</v>
      </c>
      <c r="O28" s="5">
        <v>12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ht="15.75" x14ac:dyDescent="0.25">
      <c r="A29" s="5">
        <v>2</v>
      </c>
      <c r="B29" s="5" t="s">
        <v>167</v>
      </c>
      <c r="C29" s="5" t="s">
        <v>50</v>
      </c>
      <c r="D29" s="8">
        <v>39438</v>
      </c>
      <c r="E29" s="6" t="s">
        <v>138</v>
      </c>
      <c r="F29" s="9">
        <v>90.65</v>
      </c>
      <c r="G29" s="5" t="s">
        <v>32</v>
      </c>
      <c r="H29" s="5" t="s">
        <v>142</v>
      </c>
      <c r="I29" s="5" t="s">
        <v>143</v>
      </c>
      <c r="J29" s="5">
        <v>190</v>
      </c>
      <c r="K29" s="5">
        <v>107.5</v>
      </c>
      <c r="L29" s="5">
        <v>250</v>
      </c>
      <c r="M29" s="10">
        <f t="shared" ref="M29:M34" si="2">SUM(J29:L29)</f>
        <v>547.5</v>
      </c>
      <c r="N29" s="11">
        <f t="shared" si="1"/>
        <v>72.528299289112027</v>
      </c>
      <c r="O29" s="5">
        <v>9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ht="15.75" x14ac:dyDescent="0.25">
      <c r="A30" s="5">
        <v>3</v>
      </c>
      <c r="B30" s="5" t="s">
        <v>168</v>
      </c>
      <c r="C30" s="5" t="s">
        <v>50</v>
      </c>
      <c r="D30" s="8">
        <v>39420</v>
      </c>
      <c r="E30" s="6" t="s">
        <v>138</v>
      </c>
      <c r="F30" s="9">
        <v>88</v>
      </c>
      <c r="G30" s="5" t="s">
        <v>32</v>
      </c>
      <c r="H30" s="5" t="s">
        <v>38</v>
      </c>
      <c r="I30" s="5" t="s">
        <v>144</v>
      </c>
      <c r="J30" s="5">
        <v>195</v>
      </c>
      <c r="K30" s="5">
        <v>115</v>
      </c>
      <c r="L30" s="5">
        <v>207.5</v>
      </c>
      <c r="M30" s="10">
        <f t="shared" si="2"/>
        <v>517.5</v>
      </c>
      <c r="N30" s="11">
        <f t="shared" si="1"/>
        <v>69.567023797663865</v>
      </c>
      <c r="O30" s="5">
        <v>8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ht="15.75" x14ac:dyDescent="0.25">
      <c r="A31" s="5">
        <v>4</v>
      </c>
      <c r="B31" s="5" t="s">
        <v>169</v>
      </c>
      <c r="C31" s="5" t="s">
        <v>50</v>
      </c>
      <c r="D31" s="8">
        <v>39125</v>
      </c>
      <c r="E31" s="6" t="s">
        <v>138</v>
      </c>
      <c r="F31" s="9">
        <v>90.7</v>
      </c>
      <c r="G31" s="5" t="s">
        <v>32</v>
      </c>
      <c r="H31" s="5" t="s">
        <v>142</v>
      </c>
      <c r="I31" s="5" t="s">
        <v>143</v>
      </c>
      <c r="J31" s="5">
        <v>187.5</v>
      </c>
      <c r="K31" s="5">
        <v>122.5</v>
      </c>
      <c r="L31" s="5">
        <v>202.5</v>
      </c>
      <c r="M31" s="10">
        <f t="shared" si="2"/>
        <v>512.5</v>
      </c>
      <c r="N31" s="11">
        <f t="shared" si="1"/>
        <v>67.873372220861569</v>
      </c>
      <c r="O31" s="5">
        <v>7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ht="15.75" x14ac:dyDescent="0.25">
      <c r="A32" s="5">
        <v>5</v>
      </c>
      <c r="B32" s="5" t="s">
        <v>170</v>
      </c>
      <c r="C32" s="5" t="s">
        <v>50</v>
      </c>
      <c r="D32" s="8">
        <v>37934</v>
      </c>
      <c r="E32" s="6" t="s">
        <v>138</v>
      </c>
      <c r="F32" s="9">
        <v>88.3</v>
      </c>
      <c r="G32" s="5" t="s">
        <v>32</v>
      </c>
      <c r="H32" s="5" t="s">
        <v>38</v>
      </c>
      <c r="I32" s="5" t="s">
        <v>103</v>
      </c>
      <c r="J32" s="5">
        <v>175</v>
      </c>
      <c r="K32" s="5">
        <v>110</v>
      </c>
      <c r="L32" s="5">
        <v>160</v>
      </c>
      <c r="M32" s="10">
        <f t="shared" si="2"/>
        <v>445</v>
      </c>
      <c r="N32" s="11">
        <f t="shared" si="1"/>
        <v>59.719945531329003</v>
      </c>
      <c r="O32" s="5">
        <v>6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ht="15.75" x14ac:dyDescent="0.25">
      <c r="A33" s="5">
        <v>6</v>
      </c>
      <c r="B33" s="5" t="s">
        <v>171</v>
      </c>
      <c r="C33" s="5" t="s">
        <v>50</v>
      </c>
      <c r="D33" s="8">
        <v>37783</v>
      </c>
      <c r="E33" s="6" t="s">
        <v>138</v>
      </c>
      <c r="F33" s="9">
        <v>89.45</v>
      </c>
      <c r="G33" s="5" t="s">
        <v>37</v>
      </c>
      <c r="H33" s="5"/>
      <c r="I33" s="5" t="s">
        <v>118</v>
      </c>
      <c r="J33" s="5">
        <v>150</v>
      </c>
      <c r="K33" s="5">
        <v>90</v>
      </c>
      <c r="L33" s="5">
        <v>200</v>
      </c>
      <c r="M33" s="10">
        <f t="shared" si="2"/>
        <v>440</v>
      </c>
      <c r="N33" s="11">
        <f t="shared" si="1"/>
        <v>58.671829748363329</v>
      </c>
      <c r="O33" s="5">
        <v>5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ht="16.5" thickBot="1" x14ac:dyDescent="0.3">
      <c r="A34" s="5">
        <v>7</v>
      </c>
      <c r="B34" s="5" t="s">
        <v>172</v>
      </c>
      <c r="C34" s="5" t="s">
        <v>50</v>
      </c>
      <c r="D34" s="8">
        <v>38371</v>
      </c>
      <c r="E34" s="6" t="s">
        <v>138</v>
      </c>
      <c r="F34" s="9">
        <v>84.5</v>
      </c>
      <c r="G34" s="5" t="s">
        <v>32</v>
      </c>
      <c r="H34" s="5" t="s">
        <v>38</v>
      </c>
      <c r="I34" s="5" t="s">
        <v>45</v>
      </c>
      <c r="J34" s="5">
        <v>145</v>
      </c>
      <c r="K34" s="5">
        <v>102.5</v>
      </c>
      <c r="L34" s="5">
        <v>180</v>
      </c>
      <c r="M34" s="10">
        <f t="shared" si="2"/>
        <v>427.5</v>
      </c>
      <c r="N34" s="11">
        <f t="shared" si="1"/>
        <v>58.645717103816111</v>
      </c>
      <c r="O34" s="5">
        <v>4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ht="16.5" thickBot="1" x14ac:dyDescent="0.3">
      <c r="A35" s="17" t="s">
        <v>106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ht="15.75" x14ac:dyDescent="0.25">
      <c r="A36" s="5">
        <v>1</v>
      </c>
      <c r="B36" s="5" t="s">
        <v>173</v>
      </c>
      <c r="C36" s="5" t="s">
        <v>50</v>
      </c>
      <c r="D36" s="8">
        <v>39138</v>
      </c>
      <c r="E36" s="6" t="s">
        <v>138</v>
      </c>
      <c r="F36" s="9">
        <v>104.35</v>
      </c>
      <c r="G36" s="5" t="s">
        <v>32</v>
      </c>
      <c r="H36" s="5" t="s">
        <v>142</v>
      </c>
      <c r="I36" s="5" t="s">
        <v>143</v>
      </c>
      <c r="J36" s="5">
        <v>260</v>
      </c>
      <c r="K36" s="5">
        <v>160</v>
      </c>
      <c r="L36" s="5">
        <v>255</v>
      </c>
      <c r="M36" s="10">
        <f>SUM(J36:L36)</f>
        <v>675</v>
      </c>
      <c r="N36" s="11">
        <f t="shared" ref="N36:N41" si="3">M36*(100/(1199.72839-(1025.18162*EXP(-0.00921*F36))))</f>
        <v>83.579854728613924</v>
      </c>
      <c r="O36" s="5">
        <v>12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ht="15.75" x14ac:dyDescent="0.25">
      <c r="A37" s="5">
        <v>2</v>
      </c>
      <c r="B37" s="5" t="s">
        <v>174</v>
      </c>
      <c r="C37" s="5" t="s">
        <v>50</v>
      </c>
      <c r="D37" s="8">
        <v>38378</v>
      </c>
      <c r="E37" s="6" t="s">
        <v>138</v>
      </c>
      <c r="F37" s="9">
        <v>99.95</v>
      </c>
      <c r="G37" s="5" t="s">
        <v>37</v>
      </c>
      <c r="H37" s="5"/>
      <c r="I37" s="5"/>
      <c r="J37" s="5">
        <v>230</v>
      </c>
      <c r="K37" s="5">
        <v>185</v>
      </c>
      <c r="L37" s="5">
        <v>245</v>
      </c>
      <c r="M37" s="10">
        <f t="shared" ref="M37:M41" si="4">SUM(J37:L37)</f>
        <v>660</v>
      </c>
      <c r="N37" s="11">
        <f t="shared" si="3"/>
        <v>83.397107953597697</v>
      </c>
      <c r="O37" s="5">
        <v>9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ht="15.75" x14ac:dyDescent="0.25">
      <c r="A38" s="5">
        <v>3</v>
      </c>
      <c r="B38" s="5" t="s">
        <v>175</v>
      </c>
      <c r="C38" s="5" t="s">
        <v>50</v>
      </c>
      <c r="D38" s="8">
        <v>39267</v>
      </c>
      <c r="E38" s="6" t="s">
        <v>138</v>
      </c>
      <c r="F38" s="9">
        <v>98.05</v>
      </c>
      <c r="G38" s="5" t="s">
        <v>37</v>
      </c>
      <c r="H38" s="5"/>
      <c r="I38" s="5"/>
      <c r="J38" s="5">
        <v>195</v>
      </c>
      <c r="K38" s="5">
        <v>120</v>
      </c>
      <c r="L38" s="5">
        <v>222.5</v>
      </c>
      <c r="M38" s="10">
        <f t="shared" si="4"/>
        <v>537.5</v>
      </c>
      <c r="N38" s="11">
        <f t="shared" si="3"/>
        <v>68.542409784320554</v>
      </c>
      <c r="O38" s="5">
        <v>8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ht="15.75" x14ac:dyDescent="0.25">
      <c r="A39" s="5">
        <v>4</v>
      </c>
      <c r="B39" s="5" t="s">
        <v>176</v>
      </c>
      <c r="C39" s="5" t="s">
        <v>50</v>
      </c>
      <c r="D39" s="8">
        <v>38455</v>
      </c>
      <c r="E39" s="6" t="s">
        <v>138</v>
      </c>
      <c r="F39" s="9">
        <v>101.45</v>
      </c>
      <c r="G39" s="5" t="s">
        <v>180</v>
      </c>
      <c r="H39" s="5" t="s">
        <v>38</v>
      </c>
      <c r="I39" s="5" t="s">
        <v>45</v>
      </c>
      <c r="J39" s="5">
        <v>190</v>
      </c>
      <c r="K39" s="5">
        <v>132.5</v>
      </c>
      <c r="L39" s="5">
        <v>215</v>
      </c>
      <c r="M39" s="10">
        <f t="shared" si="4"/>
        <v>537.5</v>
      </c>
      <c r="N39" s="11">
        <f t="shared" si="3"/>
        <v>67.440681002628835</v>
      </c>
      <c r="O39" s="5">
        <v>7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ht="15.75" x14ac:dyDescent="0.25">
      <c r="A40" s="5">
        <v>5</v>
      </c>
      <c r="B40" s="5" t="s">
        <v>177</v>
      </c>
      <c r="C40" s="5" t="s">
        <v>50</v>
      </c>
      <c r="D40" s="8">
        <v>39378</v>
      </c>
      <c r="E40" s="6" t="s">
        <v>138</v>
      </c>
      <c r="F40" s="9">
        <v>102.1</v>
      </c>
      <c r="G40" s="5" t="s">
        <v>37</v>
      </c>
      <c r="H40" s="5"/>
      <c r="I40" s="5"/>
      <c r="J40" s="5">
        <v>170</v>
      </c>
      <c r="K40" s="5">
        <v>105</v>
      </c>
      <c r="L40" s="5">
        <v>200</v>
      </c>
      <c r="M40" s="10">
        <f t="shared" si="4"/>
        <v>475</v>
      </c>
      <c r="N40" s="11">
        <f t="shared" si="3"/>
        <v>59.419531370903336</v>
      </c>
      <c r="O40" s="5">
        <v>6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ht="16.5" thickBot="1" x14ac:dyDescent="0.3">
      <c r="A41" s="5">
        <v>6</v>
      </c>
      <c r="B41" s="5" t="s">
        <v>178</v>
      </c>
      <c r="C41" s="5" t="s">
        <v>50</v>
      </c>
      <c r="D41" s="8">
        <v>39266</v>
      </c>
      <c r="E41" s="6" t="s">
        <v>138</v>
      </c>
      <c r="F41" s="9">
        <v>95.95</v>
      </c>
      <c r="G41" s="5" t="s">
        <v>32</v>
      </c>
      <c r="H41" s="5"/>
      <c r="I41" s="5" t="s">
        <v>45</v>
      </c>
      <c r="J41" s="5">
        <v>110</v>
      </c>
      <c r="K41" s="5">
        <v>85</v>
      </c>
      <c r="L41" s="5">
        <v>120</v>
      </c>
      <c r="M41" s="10">
        <f t="shared" si="4"/>
        <v>315</v>
      </c>
      <c r="N41" s="11">
        <f t="shared" si="3"/>
        <v>40.589080449763138</v>
      </c>
      <c r="O41" s="5">
        <v>5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ht="16.5" thickBot="1" x14ac:dyDescent="0.3">
      <c r="A42" s="17" t="s">
        <v>121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9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ht="15.75" x14ac:dyDescent="0.25">
      <c r="A43" s="5">
        <v>1</v>
      </c>
      <c r="B43" s="5" t="s">
        <v>179</v>
      </c>
      <c r="C43" s="5" t="s">
        <v>50</v>
      </c>
      <c r="D43" s="8">
        <v>37928</v>
      </c>
      <c r="E43" s="6" t="s">
        <v>138</v>
      </c>
      <c r="F43" s="9">
        <v>116.3</v>
      </c>
      <c r="G43" s="5" t="s">
        <v>37</v>
      </c>
      <c r="H43" s="5"/>
      <c r="I43" s="5" t="s">
        <v>80</v>
      </c>
      <c r="J43" s="5">
        <v>175</v>
      </c>
      <c r="K43" s="5">
        <v>130</v>
      </c>
      <c r="L43" s="5">
        <v>210</v>
      </c>
      <c r="M43" s="10">
        <f>SUM(J43:L43)</f>
        <v>515</v>
      </c>
      <c r="N43" s="11">
        <f t="shared" ref="N43" si="5">M43*(100/(1199.72839-(1025.18162*EXP(-0.00921*F43))))</f>
        <v>60.696987208971287</v>
      </c>
      <c r="O43" s="5">
        <v>12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ht="15.7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ht="18.7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4" t="s">
        <v>183</v>
      </c>
      <c r="Q45" s="15"/>
      <c r="R45" s="15"/>
      <c r="S45" s="15"/>
      <c r="T45" s="16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ht="18.7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2" t="s">
        <v>0</v>
      </c>
      <c r="Q46" s="2" t="s">
        <v>1</v>
      </c>
      <c r="R46" s="2" t="s">
        <v>131</v>
      </c>
      <c r="S46" s="2" t="s">
        <v>10</v>
      </c>
      <c r="T46" s="2" t="s">
        <v>5</v>
      </c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ht="15.7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5">
        <v>1</v>
      </c>
      <c r="Q47" s="5" t="s">
        <v>173</v>
      </c>
      <c r="R47" s="11">
        <f>S47*(100/(1199.72839-(1025.18162*EXP(-0.00921*T47))))</f>
        <v>83.579854728613924</v>
      </c>
      <c r="S47" s="5">
        <v>675</v>
      </c>
      <c r="T47" s="9">
        <v>104.35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ht="15.7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5">
        <v>2</v>
      </c>
      <c r="Q48" s="5" t="s">
        <v>174</v>
      </c>
      <c r="R48" s="11">
        <f t="shared" ref="R48:R56" si="6">S48*(100/(1199.72839-(1025.18162*EXP(-0.00921*T48))))</f>
        <v>83.397107953597697</v>
      </c>
      <c r="S48" s="5">
        <v>660</v>
      </c>
      <c r="T48" s="9">
        <v>99.95</v>
      </c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ht="15.7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5">
        <v>3</v>
      </c>
      <c r="Q49" s="5" t="s">
        <v>161</v>
      </c>
      <c r="R49" s="11">
        <f t="shared" si="6"/>
        <v>75.701668838817653</v>
      </c>
      <c r="S49" s="5">
        <v>510</v>
      </c>
      <c r="T49" s="9">
        <v>72.45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ht="15.7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5">
        <v>4</v>
      </c>
      <c r="Q50" s="5" t="s">
        <v>166</v>
      </c>
      <c r="R50" s="11">
        <f t="shared" si="6"/>
        <v>74.863569590442921</v>
      </c>
      <c r="S50" s="5">
        <v>570</v>
      </c>
      <c r="T50" s="9">
        <v>92.25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5">
        <v>5</v>
      </c>
      <c r="Q51" s="5" t="s">
        <v>167</v>
      </c>
      <c r="R51" s="11">
        <f t="shared" si="6"/>
        <v>72.528299289112027</v>
      </c>
      <c r="S51" s="5">
        <v>547.5</v>
      </c>
      <c r="T51" s="9">
        <v>90.65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5">
        <v>6</v>
      </c>
      <c r="Q52" s="5" t="s">
        <v>168</v>
      </c>
      <c r="R52" s="11">
        <f t="shared" si="6"/>
        <v>69.567023797663865</v>
      </c>
      <c r="S52" s="5">
        <v>517.5</v>
      </c>
      <c r="T52" s="9">
        <v>88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5">
        <v>7</v>
      </c>
      <c r="Q53" s="5" t="s">
        <v>175</v>
      </c>
      <c r="R53" s="11">
        <f t="shared" si="6"/>
        <v>68.542409784320554</v>
      </c>
      <c r="S53" s="5">
        <v>537.5</v>
      </c>
      <c r="T53" s="9">
        <v>98.05</v>
      </c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5">
        <v>8</v>
      </c>
      <c r="Q54" s="5" t="s">
        <v>169</v>
      </c>
      <c r="R54" s="11">
        <f t="shared" si="6"/>
        <v>67.873372220861569</v>
      </c>
      <c r="S54" s="5">
        <v>512.5</v>
      </c>
      <c r="T54" s="9">
        <v>90.7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5">
        <v>9</v>
      </c>
      <c r="Q55" s="5" t="s">
        <v>176</v>
      </c>
      <c r="R55" s="11">
        <f t="shared" si="6"/>
        <v>67.440681002628835</v>
      </c>
      <c r="S55" s="5">
        <v>537.5</v>
      </c>
      <c r="T55" s="9">
        <v>101.45</v>
      </c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5">
        <v>10</v>
      </c>
      <c r="Q56" s="5" t="s">
        <v>146</v>
      </c>
      <c r="R56" s="11">
        <f t="shared" si="6"/>
        <v>65.56451160832431</v>
      </c>
      <c r="S56" s="5">
        <v>395</v>
      </c>
      <c r="T56" s="9">
        <v>58.66</v>
      </c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8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4" t="s">
        <v>184</v>
      </c>
      <c r="Q58" s="15"/>
      <c r="R58" s="15"/>
      <c r="S58" s="15"/>
      <c r="T58" s="16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8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2" t="s">
        <v>0</v>
      </c>
      <c r="Q59" s="2" t="s">
        <v>1</v>
      </c>
      <c r="R59" s="2" t="s">
        <v>131</v>
      </c>
      <c r="S59" s="2" t="s">
        <v>10</v>
      </c>
      <c r="T59" s="2" t="s">
        <v>5</v>
      </c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>
        <v>1</v>
      </c>
      <c r="Q60" s="5" t="s">
        <v>139</v>
      </c>
      <c r="R60" s="11">
        <f>S60*(100/(610.32796-(1045.59282*EXP(-0.03048*T60))))</f>
        <v>75.789275704337328</v>
      </c>
      <c r="S60" s="5">
        <v>287.5</v>
      </c>
      <c r="T60" s="9">
        <v>49.54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5">
        <v>2</v>
      </c>
      <c r="Q61" s="5" t="s">
        <v>155</v>
      </c>
      <c r="R61" s="11">
        <f t="shared" ref="R61:R68" si="7">S61*(100/(610.32796-(1045.59282*EXP(-0.03048*T61))))</f>
        <v>71.068241335892452</v>
      </c>
      <c r="S61" s="5">
        <v>325</v>
      </c>
      <c r="T61" s="9">
        <v>63.05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5">
        <v>3</v>
      </c>
      <c r="Q62" s="5" t="s">
        <v>141</v>
      </c>
      <c r="R62" s="11">
        <f t="shared" si="7"/>
        <v>70.999250011646993</v>
      </c>
      <c r="S62" s="5">
        <v>290</v>
      </c>
      <c r="T62" s="9">
        <v>53.96</v>
      </c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5">
        <v>4</v>
      </c>
      <c r="Q63" s="5" t="s">
        <v>150</v>
      </c>
      <c r="R63" s="11">
        <f t="shared" si="7"/>
        <v>68.652100924944151</v>
      </c>
      <c r="S63" s="5">
        <v>312.5</v>
      </c>
      <c r="T63" s="9">
        <v>62.6</v>
      </c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5">
        <v>5</v>
      </c>
      <c r="Q64" s="5" t="s">
        <v>151</v>
      </c>
      <c r="R64" s="11">
        <f t="shared" si="7"/>
        <v>64.180855747462346</v>
      </c>
      <c r="S64" s="5">
        <v>290</v>
      </c>
      <c r="T64" s="9">
        <v>61.9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5">
        <v>6</v>
      </c>
      <c r="Q65" s="5" t="s">
        <v>140</v>
      </c>
      <c r="R65" s="11">
        <f t="shared" si="7"/>
        <v>64.134066645744127</v>
      </c>
      <c r="S65" s="5">
        <v>240</v>
      </c>
      <c r="T65" s="9">
        <v>48.82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5">
        <v>7</v>
      </c>
      <c r="Q66" s="5" t="s">
        <v>156</v>
      </c>
      <c r="R66" s="11">
        <f t="shared" si="7"/>
        <v>62.25727443440524</v>
      </c>
      <c r="S66" s="5">
        <v>292.5</v>
      </c>
      <c r="T66" s="9">
        <v>65.849999999999994</v>
      </c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5">
        <v>8</v>
      </c>
      <c r="Q67" s="5" t="s">
        <v>158</v>
      </c>
      <c r="R67" s="11">
        <f t="shared" si="7"/>
        <v>53.288626669416622</v>
      </c>
      <c r="S67" s="5">
        <v>252.5</v>
      </c>
      <c r="T67" s="9">
        <v>66.8</v>
      </c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5">
        <v>9</v>
      </c>
      <c r="Q68" s="5" t="s">
        <v>157</v>
      </c>
      <c r="R68" s="11">
        <f t="shared" si="7"/>
        <v>53.242881493537354</v>
      </c>
      <c r="S68" s="5">
        <v>255</v>
      </c>
      <c r="T68" s="9">
        <v>68.05</v>
      </c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8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14" t="s">
        <v>188</v>
      </c>
      <c r="V70" s="15"/>
      <c r="W70" s="15"/>
      <c r="X70" s="15"/>
      <c r="Y70" s="16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8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2" t="s">
        <v>0</v>
      </c>
      <c r="V71" s="2" t="s">
        <v>6</v>
      </c>
      <c r="W71" s="2" t="s">
        <v>13</v>
      </c>
      <c r="X71" s="2" t="s">
        <v>134</v>
      </c>
      <c r="Y71" s="2" t="s">
        <v>131</v>
      </c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>
        <v>1</v>
      </c>
      <c r="V72" s="5" t="s">
        <v>38</v>
      </c>
      <c r="W72" s="6" t="s">
        <v>191</v>
      </c>
      <c r="X72" s="12">
        <f>12+12+9+8+7</f>
        <v>48</v>
      </c>
      <c r="Y72" s="9">
        <v>297.87</v>
      </c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>
        <v>2</v>
      </c>
      <c r="V73" s="5" t="s">
        <v>142</v>
      </c>
      <c r="W73" s="6" t="s">
        <v>190</v>
      </c>
      <c r="X73" s="12">
        <v>28</v>
      </c>
      <c r="Y73" s="9">
        <v>223.98</v>
      </c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>
        <v>3</v>
      </c>
      <c r="V74" s="5" t="s">
        <v>148</v>
      </c>
      <c r="W74" s="6" t="s">
        <v>189</v>
      </c>
      <c r="X74" s="12">
        <v>24</v>
      </c>
      <c r="Y74" s="9">
        <v>140.43</v>
      </c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>
        <v>4</v>
      </c>
      <c r="V75" s="5" t="s">
        <v>181</v>
      </c>
      <c r="W75" s="6">
        <v>9</v>
      </c>
      <c r="X75" s="12">
        <v>9</v>
      </c>
      <c r="Y75" s="9">
        <v>64.849999999999994</v>
      </c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ht="18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4" t="s">
        <v>187</v>
      </c>
      <c r="V77" s="15"/>
      <c r="W77" s="15"/>
      <c r="X77" s="15"/>
      <c r="Y77" s="16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ht="18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2" t="s">
        <v>0</v>
      </c>
      <c r="V78" s="2" t="s">
        <v>6</v>
      </c>
      <c r="W78" s="2" t="s">
        <v>13</v>
      </c>
      <c r="X78" s="2" t="s">
        <v>134</v>
      </c>
      <c r="Y78" s="2" t="s">
        <v>131</v>
      </c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>
        <v>1</v>
      </c>
      <c r="V79" s="5" t="s">
        <v>38</v>
      </c>
      <c r="W79" s="6" t="s">
        <v>186</v>
      </c>
      <c r="X79" s="12">
        <f>12+12+12+9+8</f>
        <v>53</v>
      </c>
      <c r="Y79" s="9">
        <f>N6+N10+N11+N16+N18</f>
        <v>328.14332951348331</v>
      </c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>
        <v>2</v>
      </c>
      <c r="V80" s="5" t="s">
        <v>142</v>
      </c>
      <c r="W80" s="6" t="s">
        <v>185</v>
      </c>
      <c r="X80" s="12">
        <f>12+9</f>
        <v>21</v>
      </c>
      <c r="Y80" s="9">
        <f>N3+N4</f>
        <v>139.92334235008144</v>
      </c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1:52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1:52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1:52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2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1:52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2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2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1:52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1:52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52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</row>
    <row r="96" spans="1:52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</row>
    <row r="97" spans="1:52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1:52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</row>
    <row r="99" spans="1:52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</row>
    <row r="100" spans="1:52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</row>
    <row r="101" spans="1:52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1:52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</row>
    <row r="103" spans="1:52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</row>
    <row r="104" spans="1:52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</row>
    <row r="105" spans="1:52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</row>
    <row r="106" spans="1:52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</row>
    <row r="107" spans="1:52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1:52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1:52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</row>
    <row r="110" spans="1:52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</row>
    <row r="111" spans="1:52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</row>
    <row r="112" spans="1:52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</row>
    <row r="113" spans="1:52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</row>
    <row r="114" spans="1:52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</row>
    <row r="115" spans="1:52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</row>
    <row r="116" spans="1:52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</row>
    <row r="117" spans="1:52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</row>
    <row r="118" spans="1:52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1:52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52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1:52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  <row r="122" spans="1:52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</row>
    <row r="123" spans="1:52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</row>
    <row r="124" spans="1:52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</row>
    <row r="125" spans="1:52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</row>
    <row r="126" spans="1:52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</row>
    <row r="127" spans="1:52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</row>
    <row r="128" spans="1:52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</row>
    <row r="129" spans="1:52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</row>
    <row r="130" spans="1:52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</row>
    <row r="131" spans="1:52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</row>
    <row r="132" spans="1:52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</row>
    <row r="133" spans="1:52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</row>
    <row r="134" spans="1:52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</row>
    <row r="135" spans="1:52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</row>
    <row r="136" spans="1:52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</row>
    <row r="137" spans="1:52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</row>
    <row r="138" spans="1:52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</row>
    <row r="139" spans="1:52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</row>
    <row r="140" spans="1:52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</row>
    <row r="141" spans="1:52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</row>
    <row r="142" spans="1:52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</row>
    <row r="143" spans="1:52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</row>
    <row r="144" spans="1:52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</row>
    <row r="145" spans="1:52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</row>
    <row r="146" spans="1:52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</row>
    <row r="147" spans="1:52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</row>
    <row r="148" spans="1:52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</row>
    <row r="149" spans="1:52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</row>
    <row r="150" spans="1:52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</row>
    <row r="151" spans="1:52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</row>
    <row r="152" spans="1:52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</row>
    <row r="153" spans="1:52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</row>
    <row r="155" spans="1:52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</row>
    <row r="156" spans="1:52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</row>
    <row r="157" spans="1:52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</row>
    <row r="158" spans="1:52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</row>
    <row r="159" spans="1:52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</row>
    <row r="160" spans="1:52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</row>
    <row r="161" spans="1:52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</row>
    <row r="162" spans="1:52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</row>
    <row r="163" spans="1:52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</row>
    <row r="164" spans="1:52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</row>
    <row r="165" spans="1:52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</row>
    <row r="166" spans="1:52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</row>
    <row r="167" spans="1:52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</row>
    <row r="168" spans="1:52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</row>
    <row r="169" spans="1:52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</row>
    <row r="170" spans="1:52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</row>
    <row r="171" spans="1:52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</row>
    <row r="172" spans="1:52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</row>
    <row r="173" spans="1:52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</row>
    <row r="174" spans="1:52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</row>
    <row r="175" spans="1:52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</row>
    <row r="176" spans="1:52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</row>
    <row r="177" spans="1:52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</row>
    <row r="178" spans="1:52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</row>
    <row r="179" spans="1:52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</row>
    <row r="180" spans="1:52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</row>
    <row r="181" spans="1:52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</row>
    <row r="182" spans="1:52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</row>
    <row r="183" spans="1:52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</row>
    <row r="184" spans="1:52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</row>
    <row r="185" spans="1:52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</row>
    <row r="186" spans="1:52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</row>
    <row r="187" spans="1:52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</row>
    <row r="188" spans="1:52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</row>
    <row r="189" spans="1:52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</row>
    <row r="190" spans="1:52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</row>
    <row r="191" spans="1:52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</row>
    <row r="192" spans="1:52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</row>
    <row r="193" spans="1:52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</row>
    <row r="194" spans="1:52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</row>
    <row r="195" spans="1:52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</row>
    <row r="196" spans="1:52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</row>
    <row r="197" spans="1:52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</row>
    <row r="198" spans="1:52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</row>
    <row r="199" spans="1:52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</row>
    <row r="200" spans="1:52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</row>
    <row r="201" spans="1:52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</row>
    <row r="202" spans="1:52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</row>
    <row r="203" spans="1:52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</row>
    <row r="204" spans="1:52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</row>
    <row r="205" spans="1:52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</row>
    <row r="206" spans="1:52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</row>
    <row r="207" spans="1:52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</row>
    <row r="208" spans="1:52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</row>
    <row r="209" spans="1:52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</row>
    <row r="210" spans="1:52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</row>
    <row r="211" spans="1:52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</row>
    <row r="212" spans="1:52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</row>
    <row r="213" spans="1:52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</row>
    <row r="214" spans="1:52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</row>
    <row r="215" spans="1:52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</row>
    <row r="216" spans="1:52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</row>
    <row r="217" spans="1:52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</row>
    <row r="218" spans="1:52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</row>
    <row r="219" spans="1:52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</row>
    <row r="220" spans="1:52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</row>
    <row r="221" spans="1:52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</row>
    <row r="222" spans="1:52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</row>
    <row r="223" spans="1:52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</row>
    <row r="224" spans="1:52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</row>
    <row r="225" spans="1:52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</row>
    <row r="226" spans="1:52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</row>
    <row r="227" spans="1:52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</row>
    <row r="228" spans="1:52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</row>
    <row r="229" spans="1:52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</row>
    <row r="230" spans="1:52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</row>
    <row r="231" spans="1:52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</row>
    <row r="232" spans="1:52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</row>
    <row r="233" spans="1:52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</row>
    <row r="234" spans="1:52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</row>
    <row r="235" spans="1:52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</row>
    <row r="236" spans="1:52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</row>
    <row r="237" spans="1:52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</row>
    <row r="238" spans="1:52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</row>
    <row r="239" spans="1:52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</row>
    <row r="240" spans="1:52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</row>
    <row r="241" spans="1:52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</row>
    <row r="242" spans="1:52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</row>
    <row r="243" spans="1:52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</row>
    <row r="244" spans="1:52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</row>
    <row r="245" spans="1:52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</row>
    <row r="246" spans="1:52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</row>
    <row r="247" spans="1:52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</row>
    <row r="248" spans="1:52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</row>
    <row r="249" spans="1:52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</row>
    <row r="250" spans="1:52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</row>
    <row r="251" spans="1:52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</row>
    <row r="252" spans="1:52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</row>
    <row r="253" spans="1:52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</row>
    <row r="254" spans="1:52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</row>
    <row r="255" spans="1:52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</row>
    <row r="256" spans="1:52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</row>
    <row r="257" spans="1:52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</row>
    <row r="258" spans="1:52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1:52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1:52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1:52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1:52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1:52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1:52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1:52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</row>
    <row r="266" spans="1:52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</row>
    <row r="267" spans="1:52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</row>
    <row r="268" spans="1:52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</row>
    <row r="269" spans="1:52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</row>
    <row r="270" spans="1:52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</row>
    <row r="271" spans="1:52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</row>
    <row r="272" spans="1:52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</row>
    <row r="273" spans="1:52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</row>
    <row r="274" spans="1:52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</row>
    <row r="275" spans="1:52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</row>
    <row r="276" spans="1:52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</row>
    <row r="277" spans="1:52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</row>
    <row r="278" spans="1:52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</row>
    <row r="279" spans="1:52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</row>
    <row r="280" spans="1:52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</row>
    <row r="281" spans="1:52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</row>
    <row r="282" spans="1:52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</row>
    <row r="283" spans="1:52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</row>
    <row r="284" spans="1:52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</row>
    <row r="285" spans="1:52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</row>
    <row r="286" spans="1:52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</row>
    <row r="287" spans="1:52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</row>
    <row r="288" spans="1:52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</row>
    <row r="289" spans="1:52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</row>
    <row r="290" spans="1:52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</row>
    <row r="291" spans="1:52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</row>
    <row r="292" spans="1:52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</row>
    <row r="293" spans="1:52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</row>
    <row r="294" spans="1:52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</row>
    <row r="295" spans="1:52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</row>
    <row r="296" spans="1:52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</row>
    <row r="297" spans="1:52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</row>
    <row r="298" spans="1:52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</row>
    <row r="299" spans="1:52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</row>
    <row r="300" spans="1:52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</row>
    <row r="301" spans="1:52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</row>
    <row r="302" spans="1:52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</row>
    <row r="303" spans="1:52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</row>
    <row r="304" spans="1:52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</row>
    <row r="305" spans="1:52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</row>
    <row r="306" spans="1:52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</row>
    <row r="307" spans="1:52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</row>
    <row r="308" spans="1:52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</row>
    <row r="309" spans="1:52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</row>
    <row r="310" spans="1:52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</row>
    <row r="311" spans="1:52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</row>
    <row r="312" spans="1:52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</row>
    <row r="313" spans="1:52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</row>
    <row r="314" spans="1:52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</row>
    <row r="315" spans="1:52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</row>
    <row r="316" spans="1:52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</row>
    <row r="317" spans="1:52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</row>
    <row r="318" spans="1:52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</row>
    <row r="319" spans="1:52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</row>
    <row r="320" spans="1:52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</row>
    <row r="321" spans="1:52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</row>
    <row r="322" spans="1:52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</row>
    <row r="323" spans="1:52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</row>
    <row r="324" spans="1:52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</row>
    <row r="325" spans="1:52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</row>
    <row r="326" spans="1:52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</row>
    <row r="327" spans="1:52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</row>
    <row r="328" spans="1:52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</row>
    <row r="329" spans="1:52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</row>
    <row r="330" spans="1:52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</row>
    <row r="331" spans="1:52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</row>
    <row r="332" spans="1:52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</row>
    <row r="333" spans="1:52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</row>
    <row r="334" spans="1:52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</row>
    <row r="335" spans="1:52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</row>
    <row r="336" spans="1:52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</row>
    <row r="337" spans="1:52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</row>
    <row r="338" spans="1:52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</row>
    <row r="339" spans="1:52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</row>
    <row r="340" spans="1:52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</row>
    <row r="341" spans="1:52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</row>
    <row r="342" spans="1:52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</row>
    <row r="343" spans="1:52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</row>
    <row r="344" spans="1:52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</row>
    <row r="345" spans="1:52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</row>
    <row r="346" spans="1:52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</row>
    <row r="347" spans="1:52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</row>
    <row r="348" spans="1:52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</row>
    <row r="349" spans="1:52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</row>
    <row r="350" spans="1:52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</row>
    <row r="351" spans="1:52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</row>
    <row r="352" spans="1:52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</row>
    <row r="353" spans="1:52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</row>
    <row r="354" spans="1:52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</row>
    <row r="355" spans="1:52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</row>
    <row r="356" spans="1:52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</row>
    <row r="357" spans="1:52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</row>
    <row r="358" spans="1:52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</row>
    <row r="359" spans="1:52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</row>
    <row r="360" spans="1:52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</row>
    <row r="361" spans="1:52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</row>
    <row r="362" spans="1:52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</row>
    <row r="363" spans="1:52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</row>
    <row r="364" spans="1:52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</row>
    <row r="365" spans="1:52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</row>
    <row r="366" spans="1:52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</row>
    <row r="367" spans="1:52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</row>
    <row r="368" spans="1:52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</row>
    <row r="369" spans="1:52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</row>
    <row r="370" spans="1:52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</row>
    <row r="371" spans="1:52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</row>
    <row r="372" spans="1:52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</row>
    <row r="373" spans="1:52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</row>
    <row r="374" spans="1:52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</row>
    <row r="375" spans="1:52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</row>
    <row r="376" spans="1:52" ht="15.7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</row>
    <row r="377" spans="1:52" ht="15.7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</row>
    <row r="378" spans="1:52" ht="15.7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</row>
    <row r="379" spans="1:52" ht="15.7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</row>
    <row r="380" spans="1:52" ht="15.7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</row>
    <row r="381" spans="1:52" ht="15.7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</row>
    <row r="382" spans="1:52" ht="15.7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</row>
    <row r="383" spans="1:52" ht="15.7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</row>
    <row r="384" spans="1:52" ht="15.7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</row>
    <row r="385" spans="1:52" ht="15.7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</row>
    <row r="386" spans="1:52" ht="15.7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</row>
    <row r="387" spans="1:52" ht="15.7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</row>
    <row r="388" spans="1:52" ht="15.7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</row>
    <row r="389" spans="1:52" ht="15.7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</row>
    <row r="390" spans="1:52" ht="15.7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</row>
    <row r="391" spans="1:52" ht="15.7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</row>
    <row r="392" spans="1:52" ht="15.7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</row>
    <row r="393" spans="1:52" ht="15.7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</row>
    <row r="394" spans="1:52" ht="15.7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</row>
    <row r="395" spans="1:52" ht="15.7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</row>
    <row r="396" spans="1:52" ht="15.7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</row>
    <row r="397" spans="1:52" ht="15.7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</row>
    <row r="398" spans="1:52" ht="15.7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</row>
    <row r="399" spans="1:52" ht="15.7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</row>
    <row r="400" spans="1:52" ht="15.7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</row>
    <row r="401" spans="1:52" ht="15.7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</row>
    <row r="402" spans="1:52" ht="15.7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</row>
    <row r="403" spans="1:52" ht="15.7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</row>
    <row r="404" spans="1:52" ht="15.7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</row>
    <row r="405" spans="1:52" ht="15.7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</row>
    <row r="406" spans="1:52" ht="15.7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</row>
    <row r="407" spans="1:52" ht="15.7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</row>
    <row r="408" spans="1:52" ht="15.7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</row>
    <row r="409" spans="1:52" ht="15.7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</row>
    <row r="410" spans="1:52" ht="15.7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</row>
    <row r="411" spans="1:52" ht="15.7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</row>
    <row r="412" spans="1:52" ht="15.7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</row>
    <row r="413" spans="1:52" ht="15.7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</row>
    <row r="414" spans="1:52" ht="15.7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</row>
    <row r="415" spans="1:52" ht="15.7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</row>
    <row r="416" spans="1:52" ht="15.7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</row>
    <row r="417" spans="1:52" ht="15.7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</row>
    <row r="418" spans="1:52" ht="15.7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</row>
    <row r="419" spans="1:52" ht="15.7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</row>
    <row r="420" spans="1:52" ht="15.7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</row>
    <row r="421" spans="1:52" ht="15.7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</row>
    <row r="422" spans="1:52" ht="15.7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</row>
    <row r="423" spans="1:52" ht="15.7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</row>
    <row r="424" spans="1:52" ht="15.7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</row>
    <row r="425" spans="1:52" ht="15.7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</row>
    <row r="426" spans="1:52" ht="15.7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</row>
    <row r="427" spans="1:52" ht="15.7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</row>
    <row r="428" spans="1:52" ht="15.7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</row>
    <row r="429" spans="1:52" ht="15.7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</row>
    <row r="430" spans="1:52" ht="15.7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</row>
    <row r="431" spans="1:52" ht="15.7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</row>
    <row r="432" spans="1:52" ht="15.7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</row>
    <row r="433" spans="1:52" ht="15.7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</row>
    <row r="434" spans="1:52" ht="15.7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</row>
    <row r="435" spans="1:52" ht="15.7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</row>
    <row r="436" spans="1:52" ht="15.7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</row>
    <row r="437" spans="1:52" ht="15.7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</row>
    <row r="438" spans="1:52" ht="15.7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</row>
    <row r="439" spans="1:52" ht="15.7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</row>
    <row r="440" spans="1:52" ht="15.7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</row>
    <row r="441" spans="1:52" ht="15.7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</row>
    <row r="442" spans="1:52" ht="15.7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</row>
    <row r="443" spans="1:52" ht="15.7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</row>
    <row r="444" spans="1:52" ht="15.7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</row>
    <row r="445" spans="1:52" ht="15.7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</row>
    <row r="446" spans="1:52" ht="15.7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</row>
    <row r="447" spans="1:52" ht="15.7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</row>
    <row r="448" spans="1:52" ht="15.7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</row>
    <row r="449" spans="1:52" ht="15.7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</row>
    <row r="450" spans="1:52" ht="15.7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</row>
    <row r="451" spans="1:52" ht="15.7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</row>
    <row r="452" spans="1:52" ht="15.7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</row>
    <row r="453" spans="1:52" ht="15.7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</row>
    <row r="454" spans="1:52" ht="15.7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</row>
    <row r="455" spans="1:52" ht="15.7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</row>
    <row r="456" spans="1:52" ht="15.7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</row>
    <row r="457" spans="1:52" ht="15.7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</row>
    <row r="458" spans="1:52" ht="15.7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</row>
    <row r="459" spans="1:52" ht="15.7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</row>
    <row r="460" spans="1:52" ht="15.7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</row>
    <row r="461" spans="1:52" ht="15.7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</row>
    <row r="462" spans="1:52" ht="15.7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</row>
    <row r="463" spans="1:52" ht="15.7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</row>
    <row r="464" spans="1:52" ht="15.7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</row>
    <row r="465" spans="1:52" ht="15.7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</row>
    <row r="466" spans="1:52" ht="15.7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</row>
    <row r="467" spans="1:52" ht="15.7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</row>
    <row r="468" spans="1:52" ht="15.7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</row>
    <row r="469" spans="1:52" ht="15.7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</row>
    <row r="470" spans="1:52" ht="15.7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</row>
    <row r="471" spans="1:52" ht="15.7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</row>
    <row r="472" spans="1:52" ht="15.7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</row>
    <row r="473" spans="1:52" ht="15.7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</row>
    <row r="474" spans="1:52" ht="15.7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</row>
    <row r="475" spans="1:52" ht="15.7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</row>
    <row r="476" spans="1:52" ht="15.7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</row>
    <row r="477" spans="1:52" ht="15.7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</row>
    <row r="478" spans="1:52" ht="15.7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</row>
    <row r="479" spans="1:52" ht="15.7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</row>
    <row r="480" spans="1:52" ht="15.7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</row>
    <row r="481" spans="1:52" ht="15.7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</row>
    <row r="482" spans="1:52" ht="15.7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</row>
    <row r="483" spans="1:52" ht="15.7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</row>
    <row r="484" spans="1:52" ht="15.7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</row>
    <row r="485" spans="1:52" ht="15.7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</row>
    <row r="486" spans="1:52" ht="15.7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</row>
    <row r="487" spans="1:52" ht="15.7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</row>
    <row r="488" spans="1:52" ht="15.7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</row>
    <row r="489" spans="1:52" ht="15.7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</row>
    <row r="490" spans="1:52" ht="15.7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</row>
    <row r="491" spans="1:52" ht="15.7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</row>
    <row r="492" spans="1:52" ht="15.7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</row>
    <row r="493" spans="1:52" ht="15.7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</row>
    <row r="494" spans="1:52" ht="15.7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</row>
    <row r="495" spans="1:52" ht="15.7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</row>
    <row r="496" spans="1:52" ht="15.7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</row>
    <row r="497" spans="1:52" ht="15.7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</row>
    <row r="498" spans="1:52" ht="15.7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</row>
    <row r="499" spans="1:52" ht="15.7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</row>
    <row r="500" spans="1:52" ht="15.7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</row>
    <row r="501" spans="1:52" ht="15.7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</row>
    <row r="502" spans="1:52" ht="15.7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</row>
    <row r="503" spans="1:52" ht="15.7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</row>
    <row r="504" spans="1:52" ht="15.7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</row>
    <row r="505" spans="1:52" ht="15.7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</row>
    <row r="506" spans="1:52" ht="15.7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</row>
    <row r="507" spans="1:52" ht="15.7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</row>
    <row r="508" spans="1:52" ht="15.7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</row>
    <row r="509" spans="1:52" ht="15.7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</row>
    <row r="510" spans="1:52" ht="15.7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</row>
    <row r="511" spans="1:52" ht="15.7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</row>
    <row r="512" spans="1:52" ht="15.7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</row>
    <row r="513" spans="1:52" ht="15.7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</row>
    <row r="514" spans="1:52" ht="15.7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</row>
    <row r="515" spans="1:52" ht="15.7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</row>
    <row r="516" spans="1:52" ht="15.7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</row>
    <row r="517" spans="1:52" ht="15.7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</row>
    <row r="518" spans="1:52" ht="15.7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</row>
    <row r="519" spans="1:52" ht="15.7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</row>
    <row r="520" spans="1:52" ht="15.7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</row>
    <row r="521" spans="1:52" ht="15.7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</row>
    <row r="522" spans="1:52" ht="15.7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</row>
    <row r="523" spans="1:52" ht="15.7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</row>
    <row r="524" spans="1:52" ht="15.7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</row>
    <row r="525" spans="1:52" ht="15.7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</row>
    <row r="526" spans="1:52" ht="15.7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</row>
    <row r="527" spans="1:52" ht="15.7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</row>
    <row r="528" spans="1:52" ht="15.7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</row>
    <row r="529" spans="1:52" ht="15.7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</row>
    <row r="530" spans="1:52" ht="15.7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</row>
    <row r="531" spans="1:52" ht="15.7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</row>
    <row r="532" spans="1:52" ht="15.7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</row>
    <row r="533" spans="1:52" ht="15.7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</row>
    <row r="534" spans="1:52" ht="15.7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</row>
    <row r="535" spans="1:52" ht="15.7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</row>
    <row r="536" spans="1:52" ht="15.7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</row>
    <row r="537" spans="1:52" ht="15.7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</row>
    <row r="538" spans="1:52" ht="15.7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</row>
    <row r="539" spans="1:52" ht="15.7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</row>
    <row r="540" spans="1:52" ht="15.7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</row>
    <row r="541" spans="1:52" ht="15.7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</row>
    <row r="542" spans="1:52" ht="15.7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</row>
    <row r="543" spans="1:52" ht="15.7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</row>
    <row r="544" spans="1:52" ht="15.7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</row>
    <row r="545" spans="1:52" ht="15.7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</row>
    <row r="546" spans="1:52" ht="15.7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</row>
    <row r="547" spans="1:52" ht="15.7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</row>
    <row r="548" spans="1:52" ht="15.7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</row>
    <row r="549" spans="1:52" ht="15.7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</row>
    <row r="550" spans="1:52" ht="15.7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</row>
    <row r="551" spans="1:52" ht="15.7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</row>
    <row r="552" spans="1:52" ht="15.7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</row>
    <row r="553" spans="1:52" ht="15.7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</row>
    <row r="554" spans="1:52" ht="15.7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</row>
    <row r="555" spans="1:52" ht="15.7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</row>
    <row r="556" spans="1:52" ht="15.7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</row>
    <row r="557" spans="1:52" ht="15.7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</row>
    <row r="558" spans="1:52" ht="15.7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</row>
    <row r="559" spans="1:52" ht="15.7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</row>
    <row r="560" spans="1:52" ht="15.7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</row>
    <row r="561" spans="1:52" ht="15.7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</row>
    <row r="562" spans="1:52" ht="15.7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</row>
    <row r="563" spans="1:52" ht="15.7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</row>
    <row r="564" spans="1:52" ht="15.7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</row>
    <row r="565" spans="1:52" ht="15.7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</row>
    <row r="566" spans="1:52" ht="15.7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</row>
    <row r="567" spans="1:52" ht="15.7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</row>
    <row r="568" spans="1:52" ht="15.7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</row>
    <row r="569" spans="1:52" ht="15.7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</row>
    <row r="570" spans="1:52" ht="15.7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</row>
    <row r="571" spans="1:52" ht="15.7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</row>
    <row r="572" spans="1:52" ht="15.7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</row>
    <row r="573" spans="1:52" ht="15.7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</row>
    <row r="574" spans="1:52" ht="15.7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</row>
    <row r="575" spans="1:52" ht="15.7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</row>
    <row r="576" spans="1:52" ht="15.7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</row>
    <row r="577" spans="1:52" ht="15.7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</row>
    <row r="578" spans="1:52" ht="15.7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</row>
    <row r="579" spans="1:52" ht="15.7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</row>
    <row r="580" spans="1:52" ht="15.7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</row>
    <row r="581" spans="1:52" ht="15.7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</row>
    <row r="582" spans="1:52" ht="15.7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</row>
    <row r="583" spans="1:52" ht="15.7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</row>
    <row r="584" spans="1:52" ht="15.7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</row>
    <row r="585" spans="1:52" ht="15.7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</row>
    <row r="586" spans="1:52" ht="15.7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</row>
    <row r="587" spans="1:52" ht="15.7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</row>
    <row r="588" spans="1:52" ht="15.7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</row>
    <row r="589" spans="1:52" ht="15.7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</row>
    <row r="590" spans="1:52" ht="15.7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</row>
    <row r="591" spans="1:52" ht="15.7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</row>
    <row r="592" spans="1:52" ht="15.7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</row>
    <row r="593" spans="1:52" ht="15.7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</row>
    <row r="594" spans="1:52" ht="15.7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</row>
    <row r="595" spans="1:52" ht="15.7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</row>
    <row r="596" spans="1:52" ht="15.7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</row>
    <row r="597" spans="1:52" ht="15.7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</row>
    <row r="598" spans="1:52" ht="15.7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</row>
    <row r="599" spans="1:52" ht="15.7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</row>
    <row r="600" spans="1:52" ht="15.7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</row>
    <row r="601" spans="1:52" ht="15.7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</row>
    <row r="602" spans="1:52" ht="15.7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</row>
    <row r="603" spans="1:52" ht="15.7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</row>
    <row r="604" spans="1:52" ht="15.7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</row>
    <row r="605" spans="1:52" ht="15.7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</row>
    <row r="606" spans="1:52" ht="15.7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</row>
    <row r="607" spans="1:52" ht="15.7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</row>
    <row r="608" spans="1:52" ht="15.7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</row>
    <row r="609" spans="1:52" ht="15.7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</row>
    <row r="610" spans="1:52" ht="15.7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</row>
    <row r="611" spans="1:52" ht="15.7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</row>
    <row r="612" spans="1:52" ht="15.7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</row>
    <row r="613" spans="1:52" ht="15.7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</row>
    <row r="614" spans="1:52" ht="15.7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</row>
    <row r="615" spans="1:52" ht="15.7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</row>
    <row r="616" spans="1:52" ht="15.7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</row>
    <row r="617" spans="1:52" ht="15.7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</row>
    <row r="618" spans="1:52" ht="15.7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</row>
    <row r="619" spans="1:52" ht="15.7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</row>
    <row r="620" spans="1:52" ht="15.7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</row>
    <row r="621" spans="1:52" ht="15.7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</row>
    <row r="622" spans="1:52" ht="15.7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</row>
    <row r="623" spans="1:52" ht="15.7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</row>
    <row r="624" spans="1:52" ht="15.7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</row>
    <row r="625" spans="1:52" ht="15.7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</row>
    <row r="626" spans="1:52" ht="15.7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</row>
    <row r="627" spans="1:52" ht="15.7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</row>
    <row r="628" spans="1:52" ht="15.7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</row>
    <row r="629" spans="1:52" ht="15.7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</row>
    <row r="630" spans="1:52" ht="15.7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</row>
    <row r="631" spans="1:52" ht="15.7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</row>
    <row r="632" spans="1:52" ht="15.7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</row>
    <row r="633" spans="1:52" ht="15.7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</row>
    <row r="634" spans="1:52" ht="15.7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</row>
    <row r="635" spans="1:52" ht="15.7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</row>
    <row r="636" spans="1:52" ht="15.7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</row>
    <row r="637" spans="1:52" ht="15.7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</row>
    <row r="638" spans="1:52" ht="15.7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</row>
    <row r="639" spans="1:52" ht="15.7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</row>
    <row r="640" spans="1:52" ht="15.7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</row>
    <row r="641" spans="1:52" ht="15.7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</row>
    <row r="642" spans="1:52" ht="15.7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</row>
    <row r="643" spans="1:52" ht="15.7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</row>
    <row r="644" spans="1:52" ht="15.7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</row>
    <row r="645" spans="1:52" ht="15.7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</row>
    <row r="646" spans="1:52" ht="15.7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</row>
    <row r="647" spans="1:52" ht="15.7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</row>
    <row r="648" spans="1:52" ht="15.7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</row>
    <row r="649" spans="1:52" ht="15.7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</row>
    <row r="650" spans="1:52" ht="15.7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</row>
    <row r="651" spans="1:52" ht="15.7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</row>
    <row r="652" spans="1:52" ht="15.7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</row>
    <row r="653" spans="1:52" ht="15.7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</row>
    <row r="654" spans="1:52" ht="15.7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</row>
    <row r="655" spans="1:52" ht="15.7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</row>
    <row r="656" spans="1:52" ht="15.7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</row>
    <row r="657" spans="1:52" ht="15.7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</row>
    <row r="658" spans="1:52" ht="15.7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</row>
    <row r="659" spans="1:52" ht="15.7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</row>
    <row r="660" spans="1:52" ht="15.7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</row>
    <row r="661" spans="1:52" ht="15.7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</row>
    <row r="662" spans="1:52" ht="15.7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</row>
    <row r="663" spans="1:52" ht="15.7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</row>
    <row r="664" spans="1:52" ht="15.7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</row>
    <row r="665" spans="1:52" ht="15.7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</row>
    <row r="666" spans="1:52" ht="15.7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</row>
    <row r="667" spans="1:52" ht="15.7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</row>
    <row r="668" spans="1:52" ht="15.7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</row>
    <row r="669" spans="1:52" ht="15.7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</row>
    <row r="670" spans="1:52" ht="15.7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</row>
    <row r="671" spans="1:52" ht="15.7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</row>
    <row r="672" spans="1:52" ht="15.7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</row>
    <row r="673" spans="1:52" ht="15.7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</row>
    <row r="674" spans="1:52" ht="15.7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</row>
    <row r="675" spans="1:52" ht="15.7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</row>
    <row r="676" spans="1:52" ht="15.7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</row>
    <row r="677" spans="1:52" ht="15.7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</row>
    <row r="678" spans="1:52" ht="15.7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</row>
    <row r="679" spans="1:52" ht="15.7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</row>
    <row r="680" spans="1:52" ht="15.7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</row>
    <row r="681" spans="1:52" ht="15.7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</row>
    <row r="682" spans="1:52" ht="15.7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</row>
    <row r="683" spans="1:52" ht="15.7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</row>
    <row r="684" spans="1:52" ht="15.7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</row>
    <row r="685" spans="1:52" ht="15.7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</row>
    <row r="686" spans="1:52" ht="15.7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</row>
    <row r="687" spans="1:52" ht="15.7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</row>
    <row r="688" spans="1:52" ht="15.7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</row>
    <row r="689" spans="1:52" ht="15.7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</row>
    <row r="690" spans="1:52" ht="15.7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</row>
    <row r="691" spans="1:52" ht="15.7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</row>
    <row r="692" spans="1:52" ht="15.7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</row>
    <row r="693" spans="1:52" ht="15.7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</row>
    <row r="694" spans="1:52" ht="15.7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</row>
    <row r="695" spans="1:52" ht="15.7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</row>
    <row r="696" spans="1:52" ht="15.7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</row>
    <row r="697" spans="1:52" ht="15.7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</row>
    <row r="698" spans="1:52" ht="15.7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</row>
    <row r="699" spans="1:52" ht="15.7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</row>
    <row r="700" spans="1:52" ht="15.7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</row>
    <row r="701" spans="1:52" ht="15.7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</row>
    <row r="702" spans="1:52" ht="15.7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</row>
    <row r="703" spans="1:52" ht="15.7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</row>
    <row r="704" spans="1:52" ht="15.7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</row>
    <row r="705" spans="1:52" ht="15.7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</row>
    <row r="706" spans="1:52" ht="15.7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</row>
    <row r="707" spans="1:52" ht="15.7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</row>
    <row r="708" spans="1:52" ht="15.7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</row>
    <row r="709" spans="1:52" ht="15.7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</row>
    <row r="710" spans="1:52" ht="15.7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</row>
    <row r="711" spans="1:52" ht="15.7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</row>
    <row r="712" spans="1:52" ht="15.7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</row>
    <row r="713" spans="1:52" ht="15.7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</row>
    <row r="714" spans="1:52" ht="15.7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</row>
    <row r="715" spans="1:52" ht="15.7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</row>
    <row r="716" spans="1:52" ht="15.7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</row>
    <row r="717" spans="1:52" ht="15.7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</row>
    <row r="718" spans="1:52" ht="15.7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</row>
    <row r="719" spans="1:52" ht="15.7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</row>
    <row r="720" spans="1:52" ht="15.7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</row>
    <row r="721" spans="1:52" ht="15.7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</row>
    <row r="722" spans="1:52" ht="15.7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</row>
    <row r="723" spans="1:52" ht="15.7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</row>
    <row r="724" spans="1:52" ht="15.7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</row>
    <row r="725" spans="1:52" ht="15.7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</row>
    <row r="726" spans="1:52" ht="15.7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</row>
    <row r="727" spans="1:52" ht="15.7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</row>
    <row r="728" spans="1:52" ht="15.7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</row>
    <row r="729" spans="1:52" ht="15.7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</row>
    <row r="730" spans="1:52" ht="15.7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</row>
    <row r="731" spans="1:52" ht="15.7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</row>
    <row r="732" spans="1:52" ht="15.7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</row>
    <row r="733" spans="1:52" ht="15.7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</row>
    <row r="734" spans="1:52" ht="15.7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</row>
    <row r="735" spans="1:52" ht="15.7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</row>
    <row r="736" spans="1:52" ht="15.7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</row>
    <row r="737" spans="1:52" ht="15.7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</row>
    <row r="738" spans="1:52" ht="15.7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</row>
    <row r="739" spans="1:52" ht="15.7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</row>
    <row r="740" spans="1:52" ht="15.7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</row>
    <row r="741" spans="1:52" ht="15.7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</row>
    <row r="742" spans="1:52" ht="15.7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</row>
    <row r="743" spans="1:52" ht="15.7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</row>
    <row r="744" spans="1:52" ht="15.7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</row>
    <row r="745" spans="1:52" ht="15.7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</row>
    <row r="746" spans="1:52" ht="15.7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</row>
    <row r="747" spans="1:52" ht="15.7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</row>
    <row r="748" spans="1:52" ht="15.7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</row>
    <row r="749" spans="1:52" ht="15.7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</row>
    <row r="750" spans="1:52" ht="15.7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</row>
    <row r="751" spans="1:52" ht="15.7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</row>
    <row r="752" spans="1:52" ht="15.7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</row>
    <row r="753" spans="1:52" ht="15.7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</row>
    <row r="754" spans="1:52" ht="15.7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</row>
    <row r="755" spans="1:52" ht="15.7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</row>
    <row r="756" spans="1:52" ht="15.7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</row>
    <row r="757" spans="1:52" ht="15.7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</row>
    <row r="758" spans="1:52" ht="15.7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</row>
    <row r="759" spans="1:52" ht="15.7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</row>
    <row r="760" spans="1:52" ht="15.7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</row>
    <row r="761" spans="1:52" ht="15.7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</row>
    <row r="762" spans="1:52" ht="15.7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</row>
    <row r="763" spans="1:52" ht="15.7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</row>
    <row r="764" spans="1:52" ht="15.7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</row>
    <row r="765" spans="1:52" ht="15.7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</row>
    <row r="766" spans="1:52" ht="15.7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</row>
    <row r="767" spans="1:52" ht="15.7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</row>
    <row r="768" spans="1:52" ht="15.7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</row>
    <row r="769" spans="1:52" ht="15.7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</row>
    <row r="770" spans="1:52" ht="15.7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</row>
    <row r="771" spans="1:52" ht="15.7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</row>
    <row r="772" spans="1:52" ht="15.7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</row>
    <row r="773" spans="1:52" ht="15.7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</row>
    <row r="774" spans="1:52" ht="15.7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</row>
    <row r="775" spans="1:52" ht="15.7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</row>
    <row r="776" spans="1:52" ht="15.7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</row>
    <row r="777" spans="1:52" ht="15.7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</row>
    <row r="778" spans="1:52" ht="15.7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</row>
    <row r="779" spans="1:52" ht="15.7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</row>
    <row r="780" spans="1:52" ht="15.7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</row>
    <row r="781" spans="1:52" ht="15.7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</row>
    <row r="782" spans="1:52" ht="15.7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</row>
    <row r="783" spans="1:52" ht="15.7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</row>
    <row r="784" spans="1:52" ht="15.7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</row>
    <row r="785" spans="1:52" ht="15.7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</row>
    <row r="786" spans="1:52" ht="15.7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</row>
    <row r="787" spans="1:52" ht="15.7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</row>
    <row r="788" spans="1:52" ht="15.7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</row>
    <row r="789" spans="1:52" ht="15.7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</row>
    <row r="790" spans="1:52" ht="15.7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</row>
    <row r="791" spans="1:52" ht="15.7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</row>
    <row r="792" spans="1:52" ht="15.7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</row>
    <row r="793" spans="1:52" ht="15.7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</row>
    <row r="794" spans="1:52" ht="15.7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</row>
    <row r="795" spans="1:52" ht="15.7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</row>
    <row r="796" spans="1:52" ht="15.7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</row>
    <row r="797" spans="1:52" ht="15.7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</row>
    <row r="798" spans="1:52" ht="15.7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</row>
    <row r="799" spans="1:52" ht="15.7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</row>
    <row r="800" spans="1:52" ht="15.7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</row>
  </sheetData>
  <mergeCells count="15">
    <mergeCell ref="A15:O15"/>
    <mergeCell ref="A2:O2"/>
    <mergeCell ref="A5:O5"/>
    <mergeCell ref="A7:O7"/>
    <mergeCell ref="A9:O9"/>
    <mergeCell ref="A12:O12"/>
    <mergeCell ref="P58:T58"/>
    <mergeCell ref="U70:Y70"/>
    <mergeCell ref="U77:Y77"/>
    <mergeCell ref="A20:O20"/>
    <mergeCell ref="A25:O25"/>
    <mergeCell ref="A27:O27"/>
    <mergeCell ref="A35:O35"/>
    <mergeCell ref="A42:O42"/>
    <mergeCell ref="P45:T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00"/>
  <sheetViews>
    <sheetView topLeftCell="L190" workbookViewId="0">
      <selection activeCell="U201" sqref="U201:Y206"/>
    </sheetView>
  </sheetViews>
  <sheetFormatPr defaultRowHeight="15" x14ac:dyDescent="0.25"/>
  <cols>
    <col min="2" max="2" width="32.42578125" bestFit="1" customWidth="1"/>
    <col min="4" max="4" width="11.28515625" bestFit="1" customWidth="1"/>
    <col min="5" max="5" width="27.140625" bestFit="1" customWidth="1"/>
    <col min="7" max="7" width="15" bestFit="1" customWidth="1"/>
    <col min="8" max="8" width="24.140625" bestFit="1" customWidth="1"/>
    <col min="9" max="9" width="32.28515625" bestFit="1" customWidth="1"/>
    <col min="10" max="10" width="9.85546875" bestFit="1" customWidth="1"/>
    <col min="15" max="15" width="22" bestFit="1" customWidth="1"/>
    <col min="17" max="17" width="23" bestFit="1" customWidth="1"/>
    <col min="18" max="18" width="16.5703125" bestFit="1" customWidth="1"/>
    <col min="22" max="22" width="24.140625" bestFit="1" customWidth="1"/>
    <col min="23" max="23" width="15.42578125" bestFit="1" customWidth="1"/>
    <col min="24" max="24" width="21.28515625" bestFit="1" customWidth="1"/>
    <col min="25" max="25" width="16.5703125" bestFit="1" customWidth="1"/>
  </cols>
  <sheetData>
    <row r="1" spans="1:52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14</v>
      </c>
      <c r="H1" s="1" t="s">
        <v>6</v>
      </c>
      <c r="I1" s="1" t="s">
        <v>40</v>
      </c>
      <c r="J1" s="3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6.5" thickBot="1" x14ac:dyDescent="0.3">
      <c r="A2" s="17" t="s">
        <v>192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15.75" x14ac:dyDescent="0.25">
      <c r="A3" s="6">
        <v>1</v>
      </c>
      <c r="B3" s="6" t="s">
        <v>194</v>
      </c>
      <c r="C3" s="6" t="s">
        <v>19</v>
      </c>
      <c r="D3" s="7">
        <v>41074</v>
      </c>
      <c r="E3" s="6" t="s">
        <v>193</v>
      </c>
      <c r="F3" s="11">
        <v>39.72</v>
      </c>
      <c r="G3" s="6" t="s">
        <v>196</v>
      </c>
      <c r="H3" s="6"/>
      <c r="I3" s="6" t="s">
        <v>197</v>
      </c>
      <c r="J3" s="6">
        <v>67.5</v>
      </c>
      <c r="K3" s="6">
        <v>35</v>
      </c>
      <c r="L3" s="6">
        <v>77.5</v>
      </c>
      <c r="M3" s="10">
        <f>SUM(J3:L3)</f>
        <v>180</v>
      </c>
      <c r="N3" s="11">
        <f>M3*(100/(610.32796-(1045.59282*EXP(-0.03048*F3))))</f>
        <v>60.252561463002429</v>
      </c>
      <c r="O3" s="6">
        <v>12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6.5" thickBot="1" x14ac:dyDescent="0.3">
      <c r="A4" s="5">
        <v>2</v>
      </c>
      <c r="B4" s="5" t="s">
        <v>195</v>
      </c>
      <c r="C4" s="5" t="s">
        <v>19</v>
      </c>
      <c r="D4" s="8">
        <v>41157</v>
      </c>
      <c r="E4" s="5" t="s">
        <v>193</v>
      </c>
      <c r="F4" s="9">
        <v>34.9</v>
      </c>
      <c r="G4" s="5" t="s">
        <v>32</v>
      </c>
      <c r="H4" s="5" t="s">
        <v>38</v>
      </c>
      <c r="I4" s="5" t="s">
        <v>198</v>
      </c>
      <c r="J4" s="5">
        <v>35</v>
      </c>
      <c r="K4" s="5">
        <v>20</v>
      </c>
      <c r="L4" s="5">
        <v>40</v>
      </c>
      <c r="M4" s="10">
        <f>SUM(J4:L4)</f>
        <v>95</v>
      </c>
      <c r="N4" s="11">
        <f>M4*(100/(610.32796-(1045.59282*EXP(-0.03048*F4))))</f>
        <v>38.086399138884282</v>
      </c>
      <c r="O4" s="5">
        <v>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ht="16.5" thickBot="1" x14ac:dyDescent="0.3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15.75" x14ac:dyDescent="0.25">
      <c r="A6" s="5">
        <v>1</v>
      </c>
      <c r="B6" s="5" t="s">
        <v>200</v>
      </c>
      <c r="C6" s="5" t="s">
        <v>19</v>
      </c>
      <c r="D6" s="8">
        <v>40226</v>
      </c>
      <c r="E6" s="6" t="s">
        <v>193</v>
      </c>
      <c r="F6" s="9">
        <v>44</v>
      </c>
      <c r="G6" s="5" t="s">
        <v>196</v>
      </c>
      <c r="H6" s="5"/>
      <c r="I6" s="5" t="s">
        <v>197</v>
      </c>
      <c r="J6" s="5">
        <v>60</v>
      </c>
      <c r="K6" s="5">
        <v>45</v>
      </c>
      <c r="L6" s="5">
        <v>87.5</v>
      </c>
      <c r="M6" s="10">
        <f>SUM(J6:L6)</f>
        <v>192.5</v>
      </c>
      <c r="N6" s="11">
        <f>M6*(100/(610.32796-(1045.59282*EXP(-0.03048*F6))))</f>
        <v>57.147017470115394</v>
      </c>
      <c r="O6" s="5">
        <v>12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15.75" x14ac:dyDescent="0.25">
      <c r="A7" s="5">
        <v>2</v>
      </c>
      <c r="B7" s="5" t="s">
        <v>201</v>
      </c>
      <c r="C7" s="5" t="s">
        <v>19</v>
      </c>
      <c r="D7" s="8">
        <v>40555</v>
      </c>
      <c r="E7" s="5" t="s">
        <v>193</v>
      </c>
      <c r="F7" s="9">
        <v>45.72</v>
      </c>
      <c r="G7" s="5" t="s">
        <v>147</v>
      </c>
      <c r="H7" s="5"/>
      <c r="I7" s="5" t="s">
        <v>149</v>
      </c>
      <c r="J7" s="5">
        <v>45</v>
      </c>
      <c r="K7" s="5">
        <v>25</v>
      </c>
      <c r="L7" s="5">
        <v>55</v>
      </c>
      <c r="M7" s="10">
        <f>SUM(J7:L7)</f>
        <v>125</v>
      </c>
      <c r="N7" s="11">
        <f>M7*(100/(610.32796-(1045.59282*EXP(-0.03048*F7))))</f>
        <v>35.630974368875087</v>
      </c>
      <c r="O7" s="5">
        <v>9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6.5" thickBot="1" x14ac:dyDescent="0.3">
      <c r="A8" s="5">
        <v>1</v>
      </c>
      <c r="B8" s="5" t="s">
        <v>202</v>
      </c>
      <c r="C8" s="5" t="s">
        <v>19</v>
      </c>
      <c r="D8" s="8">
        <v>39589</v>
      </c>
      <c r="E8" s="5" t="s">
        <v>199</v>
      </c>
      <c r="F8" s="5">
        <v>44.56</v>
      </c>
      <c r="G8" s="5" t="s">
        <v>147</v>
      </c>
      <c r="H8" s="5" t="s">
        <v>148</v>
      </c>
      <c r="I8" s="5" t="s">
        <v>149</v>
      </c>
      <c r="J8" s="5">
        <v>60</v>
      </c>
      <c r="K8" s="5">
        <v>45</v>
      </c>
      <c r="L8" s="5">
        <v>80</v>
      </c>
      <c r="M8" s="10">
        <f>SUM(J8:L8)</f>
        <v>185</v>
      </c>
      <c r="N8" s="11">
        <f>M8*(100/(610.32796-(1045.59282*EXP(-0.03048*F8))))</f>
        <v>54.176131114276536</v>
      </c>
      <c r="O8" s="5">
        <v>12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16.5" thickBot="1" x14ac:dyDescent="0.3">
      <c r="A9" s="17" t="s">
        <v>203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ht="16.5" thickBot="1" x14ac:dyDescent="0.3">
      <c r="A10" s="5">
        <v>1</v>
      </c>
      <c r="B10" s="5" t="s">
        <v>204</v>
      </c>
      <c r="C10" s="5" t="s">
        <v>50</v>
      </c>
      <c r="D10" s="8">
        <v>40394</v>
      </c>
      <c r="E10" s="6" t="s">
        <v>193</v>
      </c>
      <c r="F10" s="5">
        <v>41.68</v>
      </c>
      <c r="G10" s="5" t="s">
        <v>37</v>
      </c>
      <c r="H10" s="5"/>
      <c r="I10" s="5" t="s">
        <v>80</v>
      </c>
      <c r="J10" s="5">
        <v>85</v>
      </c>
      <c r="K10" s="5">
        <v>52.5</v>
      </c>
      <c r="L10" s="5">
        <v>112.5</v>
      </c>
      <c r="M10" s="10">
        <f>SUM(J10:L10)</f>
        <v>250</v>
      </c>
      <c r="N10" s="11">
        <f t="shared" ref="N10" si="0">M10*(100/(1199.72839-(1025.18162*EXP(-0.00921*F10))))</f>
        <v>49.864752554600727</v>
      </c>
      <c r="O10" s="5">
        <v>12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16.5" thickBot="1" x14ac:dyDescent="0.3">
      <c r="A11" s="17" t="s">
        <v>137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ht="15.75" x14ac:dyDescent="0.25">
      <c r="A12" s="5">
        <v>1</v>
      </c>
      <c r="B12" s="5" t="s">
        <v>205</v>
      </c>
      <c r="C12" s="5" t="s">
        <v>19</v>
      </c>
      <c r="D12" s="8">
        <v>40434</v>
      </c>
      <c r="E12" s="6" t="s">
        <v>193</v>
      </c>
      <c r="F12" s="9">
        <v>50.74</v>
      </c>
      <c r="G12" s="5" t="s">
        <v>32</v>
      </c>
      <c r="H12" s="5" t="s">
        <v>38</v>
      </c>
      <c r="I12" s="5" t="s">
        <v>144</v>
      </c>
      <c r="J12" s="5">
        <v>80</v>
      </c>
      <c r="K12" s="5">
        <v>57.5</v>
      </c>
      <c r="L12" s="5">
        <v>107.5</v>
      </c>
      <c r="M12" s="10">
        <f>SUM(J12:L12)</f>
        <v>245</v>
      </c>
      <c r="N12" s="11">
        <f>M12*(100/(610.32796-(1045.59282*EXP(-0.03048*F12))))</f>
        <v>63.203428825380911</v>
      </c>
      <c r="O12" s="5">
        <v>12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ht="15.75" x14ac:dyDescent="0.25">
      <c r="A13" s="5">
        <v>2</v>
      </c>
      <c r="B13" s="5" t="s">
        <v>206</v>
      </c>
      <c r="C13" s="5" t="s">
        <v>19</v>
      </c>
      <c r="D13" s="8">
        <v>40490</v>
      </c>
      <c r="E13" s="5" t="s">
        <v>193</v>
      </c>
      <c r="F13" s="9">
        <v>50.46</v>
      </c>
      <c r="G13" s="5" t="s">
        <v>32</v>
      </c>
      <c r="H13" s="5" t="s">
        <v>142</v>
      </c>
      <c r="I13" s="5" t="s">
        <v>143</v>
      </c>
      <c r="J13" s="5">
        <v>65</v>
      </c>
      <c r="K13" s="5">
        <v>37.5</v>
      </c>
      <c r="L13" s="5">
        <v>100</v>
      </c>
      <c r="M13" s="10">
        <f t="shared" ref="M13:M16" si="1">SUM(J13:L13)</f>
        <v>202.5</v>
      </c>
      <c r="N13" s="11">
        <f>M13*(100/(610.32796-(1045.59282*EXP(-0.03048*F13))))</f>
        <v>52.498060989694523</v>
      </c>
      <c r="O13" s="5">
        <v>9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ht="15.75" x14ac:dyDescent="0.25">
      <c r="A14" s="5">
        <v>3</v>
      </c>
      <c r="B14" s="5" t="s">
        <v>207</v>
      </c>
      <c r="C14" s="5" t="s">
        <v>19</v>
      </c>
      <c r="D14" s="8">
        <v>40528</v>
      </c>
      <c r="E14" s="6" t="s">
        <v>193</v>
      </c>
      <c r="F14" s="9">
        <v>50.48</v>
      </c>
      <c r="G14" s="5" t="s">
        <v>37</v>
      </c>
      <c r="H14" s="5" t="s">
        <v>210</v>
      </c>
      <c r="I14" s="5" t="s">
        <v>48</v>
      </c>
      <c r="J14" s="5">
        <v>70</v>
      </c>
      <c r="K14" s="5">
        <v>45</v>
      </c>
      <c r="L14" s="5">
        <v>75</v>
      </c>
      <c r="M14" s="10">
        <f t="shared" si="1"/>
        <v>190</v>
      </c>
      <c r="N14" s="11">
        <f>M14*(100/(610.32796-(1045.59282*EXP(-0.03048*F14))))</f>
        <v>49.239967353217004</v>
      </c>
      <c r="O14" s="5">
        <v>8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15.75" x14ac:dyDescent="0.25">
      <c r="A15" s="5">
        <v>4</v>
      </c>
      <c r="B15" s="5" t="s">
        <v>208</v>
      </c>
      <c r="C15" s="5" t="s">
        <v>19</v>
      </c>
      <c r="D15" s="8">
        <v>40679</v>
      </c>
      <c r="E15" s="5" t="s">
        <v>193</v>
      </c>
      <c r="F15" s="9">
        <v>52</v>
      </c>
      <c r="G15" s="5" t="s">
        <v>32</v>
      </c>
      <c r="H15" s="5"/>
      <c r="I15" s="5" t="s">
        <v>44</v>
      </c>
      <c r="J15" s="5">
        <v>45</v>
      </c>
      <c r="K15" s="5">
        <v>25</v>
      </c>
      <c r="L15" s="5">
        <v>55</v>
      </c>
      <c r="M15" s="10">
        <f t="shared" si="1"/>
        <v>125</v>
      </c>
      <c r="N15" s="11">
        <f>M15*(100/(610.32796-(1045.59282*EXP(-0.03048*F15))))</f>
        <v>31.563468867104287</v>
      </c>
      <c r="O15" s="5">
        <v>7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16.5" thickBot="1" x14ac:dyDescent="0.3">
      <c r="A16" s="5">
        <v>1</v>
      </c>
      <c r="B16" s="5" t="s">
        <v>209</v>
      </c>
      <c r="C16" s="5" t="s">
        <v>19</v>
      </c>
      <c r="D16" s="8">
        <v>39651</v>
      </c>
      <c r="E16" s="5" t="s">
        <v>199</v>
      </c>
      <c r="F16" s="9">
        <v>50.48</v>
      </c>
      <c r="G16" s="5" t="s">
        <v>147</v>
      </c>
      <c r="H16" s="5" t="s">
        <v>148</v>
      </c>
      <c r="I16" s="5" t="s">
        <v>149</v>
      </c>
      <c r="J16" s="5">
        <v>75</v>
      </c>
      <c r="K16" s="5">
        <v>37.5</v>
      </c>
      <c r="L16" s="5">
        <v>90</v>
      </c>
      <c r="M16" s="10">
        <f t="shared" si="1"/>
        <v>202.5</v>
      </c>
      <c r="N16" s="11">
        <f>M16*(100/(610.32796-(1045.59282*EXP(-0.03048*F16))))</f>
        <v>52.479438889612858</v>
      </c>
      <c r="O16" s="5">
        <v>12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6.5" thickBot="1" x14ac:dyDescent="0.3">
      <c r="A17" s="17" t="s">
        <v>211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9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15.75" x14ac:dyDescent="0.25">
      <c r="A18" s="5">
        <v>1</v>
      </c>
      <c r="B18" s="5" t="s">
        <v>212</v>
      </c>
      <c r="C18" s="5" t="s">
        <v>50</v>
      </c>
      <c r="D18" s="8">
        <v>40567</v>
      </c>
      <c r="E18" s="6" t="s">
        <v>193</v>
      </c>
      <c r="F18" s="9">
        <v>51.9</v>
      </c>
      <c r="G18" s="5" t="s">
        <v>32</v>
      </c>
      <c r="H18" s="5" t="s">
        <v>38</v>
      </c>
      <c r="I18" s="5" t="s">
        <v>217</v>
      </c>
      <c r="J18" s="5">
        <v>115</v>
      </c>
      <c r="K18" s="5">
        <v>70</v>
      </c>
      <c r="L18" s="5">
        <v>145</v>
      </c>
      <c r="M18" s="10">
        <f>SUM(J18:L18)</f>
        <v>330</v>
      </c>
      <c r="N18" s="11">
        <f t="shared" ref="N18:N23" si="2">M18*(100/(1199.72839-(1025.18162*EXP(-0.00921*F18))))</f>
        <v>58.501054702144749</v>
      </c>
      <c r="O18" s="5">
        <v>12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15.75" x14ac:dyDescent="0.25">
      <c r="A19" s="5">
        <v>2</v>
      </c>
      <c r="B19" s="5" t="s">
        <v>213</v>
      </c>
      <c r="C19" s="5" t="s">
        <v>50</v>
      </c>
      <c r="D19" s="8">
        <v>40966</v>
      </c>
      <c r="E19" s="5" t="s">
        <v>193</v>
      </c>
      <c r="F19" s="9">
        <v>52.58</v>
      </c>
      <c r="G19" s="5" t="s">
        <v>32</v>
      </c>
      <c r="H19" s="5"/>
      <c r="I19" s="5" t="s">
        <v>44</v>
      </c>
      <c r="J19" s="5">
        <v>97.5</v>
      </c>
      <c r="K19" s="5">
        <v>55</v>
      </c>
      <c r="L19" s="5">
        <v>115</v>
      </c>
      <c r="M19" s="10">
        <f t="shared" ref="M19:M21" si="3">SUM(J19:L19)</f>
        <v>267.5</v>
      </c>
      <c r="N19" s="11">
        <f t="shared" si="2"/>
        <v>47.090028518377878</v>
      </c>
      <c r="O19" s="5">
        <v>9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ht="15.75" x14ac:dyDescent="0.25">
      <c r="A20" s="5">
        <v>3</v>
      </c>
      <c r="B20" s="5" t="s">
        <v>214</v>
      </c>
      <c r="C20" s="5" t="s">
        <v>50</v>
      </c>
      <c r="D20" s="8">
        <v>40945</v>
      </c>
      <c r="E20" s="6" t="s">
        <v>193</v>
      </c>
      <c r="F20" s="9">
        <v>49</v>
      </c>
      <c r="G20" s="5" t="s">
        <v>32</v>
      </c>
      <c r="H20" s="5"/>
      <c r="I20" s="5" t="s">
        <v>143</v>
      </c>
      <c r="J20" s="5">
        <v>85</v>
      </c>
      <c r="K20" s="5">
        <v>52.5</v>
      </c>
      <c r="L20" s="5">
        <v>102.5</v>
      </c>
      <c r="M20" s="10">
        <f t="shared" si="3"/>
        <v>240</v>
      </c>
      <c r="N20" s="11">
        <f t="shared" si="2"/>
        <v>43.884796417471399</v>
      </c>
      <c r="O20" s="5">
        <v>8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15.75" x14ac:dyDescent="0.25">
      <c r="A21" s="5">
        <v>4</v>
      </c>
      <c r="B21" s="5" t="s">
        <v>215</v>
      </c>
      <c r="C21" s="5" t="s">
        <v>50</v>
      </c>
      <c r="D21" s="8">
        <v>40933</v>
      </c>
      <c r="E21" s="5" t="s">
        <v>193</v>
      </c>
      <c r="F21" s="9">
        <v>52.76</v>
      </c>
      <c r="G21" s="5" t="s">
        <v>147</v>
      </c>
      <c r="H21" s="5" t="s">
        <v>148</v>
      </c>
      <c r="I21" s="5" t="s">
        <v>149</v>
      </c>
      <c r="J21" s="5">
        <v>80</v>
      </c>
      <c r="K21" s="5">
        <v>52.5</v>
      </c>
      <c r="L21" s="5">
        <v>92.5</v>
      </c>
      <c r="M21" s="10">
        <f t="shared" si="3"/>
        <v>225</v>
      </c>
      <c r="N21" s="11">
        <f t="shared" si="2"/>
        <v>39.535614570440714</v>
      </c>
      <c r="O21" s="5">
        <v>7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ht="15.75" x14ac:dyDescent="0.25">
      <c r="A22" s="5" t="s">
        <v>89</v>
      </c>
      <c r="B22" s="5" t="s">
        <v>216</v>
      </c>
      <c r="C22" s="5" t="s">
        <v>50</v>
      </c>
      <c r="D22" s="8">
        <v>40987</v>
      </c>
      <c r="E22" s="6" t="s">
        <v>193</v>
      </c>
      <c r="F22" s="9">
        <v>50.18</v>
      </c>
      <c r="G22" s="5" t="s">
        <v>32</v>
      </c>
      <c r="H22" s="5"/>
      <c r="I22" s="5" t="s">
        <v>144</v>
      </c>
      <c r="J22" s="5">
        <v>85</v>
      </c>
      <c r="K22" s="5">
        <v>47.5</v>
      </c>
      <c r="L22" s="5" t="s">
        <v>89</v>
      </c>
      <c r="M22" s="10">
        <v>0</v>
      </c>
      <c r="N22" s="12">
        <v>0</v>
      </c>
      <c r="O22" s="5">
        <v>0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ht="16.5" thickBot="1" x14ac:dyDescent="0.3">
      <c r="A23" s="5">
        <v>1</v>
      </c>
      <c r="B23" s="5" t="s">
        <v>218</v>
      </c>
      <c r="C23" s="5" t="s">
        <v>50</v>
      </c>
      <c r="D23" s="8">
        <v>40144</v>
      </c>
      <c r="E23" s="5" t="s">
        <v>199</v>
      </c>
      <c r="F23" s="9">
        <v>50.14</v>
      </c>
      <c r="G23" s="5" t="s">
        <v>219</v>
      </c>
      <c r="H23" s="5" t="s">
        <v>220</v>
      </c>
      <c r="I23" s="5" t="s">
        <v>221</v>
      </c>
      <c r="J23" s="5">
        <v>90</v>
      </c>
      <c r="K23" s="5">
        <v>52.5</v>
      </c>
      <c r="L23" s="5">
        <v>100</v>
      </c>
      <c r="M23" s="10">
        <f>SUM(J23:L23)</f>
        <v>242.5</v>
      </c>
      <c r="N23" s="11">
        <f t="shared" si="2"/>
        <v>43.795881819245828</v>
      </c>
      <c r="O23" s="5">
        <v>12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ht="16.5" thickBot="1" x14ac:dyDescent="0.3">
      <c r="A24" s="17" t="s">
        <v>16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9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ht="15.75" x14ac:dyDescent="0.25">
      <c r="A25" s="5">
        <v>1</v>
      </c>
      <c r="B25" s="5" t="s">
        <v>222</v>
      </c>
      <c r="C25" s="5" t="s">
        <v>19</v>
      </c>
      <c r="D25" s="8">
        <v>40227</v>
      </c>
      <c r="E25" s="6" t="s">
        <v>193</v>
      </c>
      <c r="F25" s="5">
        <v>54.96</v>
      </c>
      <c r="G25" s="5" t="s">
        <v>32</v>
      </c>
      <c r="H25" s="5" t="s">
        <v>142</v>
      </c>
      <c r="I25" s="5" t="s">
        <v>60</v>
      </c>
      <c r="J25" s="5">
        <v>87.5</v>
      </c>
      <c r="K25" s="5">
        <v>60</v>
      </c>
      <c r="L25" s="5">
        <v>122.5</v>
      </c>
      <c r="M25" s="10">
        <f>SUM(J25:L25)</f>
        <v>270</v>
      </c>
      <c r="N25" s="11">
        <f>M25*(100/(610.32796-(1045.59282*EXP(-0.03048*F25))))</f>
        <v>65.136320415282938</v>
      </c>
      <c r="O25" s="5">
        <v>12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ht="15.75" x14ac:dyDescent="0.25">
      <c r="A26" s="5">
        <v>2</v>
      </c>
      <c r="B26" s="5" t="s">
        <v>223</v>
      </c>
      <c r="C26" s="5" t="s">
        <v>19</v>
      </c>
      <c r="D26" s="8">
        <v>40401</v>
      </c>
      <c r="E26" s="5" t="s">
        <v>193</v>
      </c>
      <c r="F26" s="5">
        <v>53.44</v>
      </c>
      <c r="G26" s="5" t="s">
        <v>32</v>
      </c>
      <c r="H26" s="5" t="s">
        <v>38</v>
      </c>
      <c r="I26" s="5" t="s">
        <v>144</v>
      </c>
      <c r="J26" s="5">
        <v>95</v>
      </c>
      <c r="K26" s="5">
        <v>65</v>
      </c>
      <c r="L26" s="5">
        <v>85</v>
      </c>
      <c r="M26" s="10">
        <f t="shared" ref="M26:M29" si="4">SUM(J26:L26)</f>
        <v>245</v>
      </c>
      <c r="N26" s="11">
        <f t="shared" ref="N26:N29" si="5">M26*(100/(610.32796-(1045.59282*EXP(-0.03048*F26))))</f>
        <v>60.459503669032792</v>
      </c>
      <c r="O26" s="5">
        <v>9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ht="15.75" x14ac:dyDescent="0.25">
      <c r="A27" s="5">
        <v>3</v>
      </c>
      <c r="B27" s="5" t="s">
        <v>224</v>
      </c>
      <c r="C27" s="5" t="s">
        <v>19</v>
      </c>
      <c r="D27" s="8">
        <v>40712</v>
      </c>
      <c r="E27" s="6" t="s">
        <v>193</v>
      </c>
      <c r="F27" s="5">
        <v>54.58</v>
      </c>
      <c r="G27" s="5" t="s">
        <v>147</v>
      </c>
      <c r="H27" s="5" t="s">
        <v>148</v>
      </c>
      <c r="I27" s="5" t="s">
        <v>149</v>
      </c>
      <c r="J27" s="5">
        <v>75</v>
      </c>
      <c r="K27" s="5">
        <v>35</v>
      </c>
      <c r="L27" s="5">
        <v>85</v>
      </c>
      <c r="M27" s="10">
        <f t="shared" si="4"/>
        <v>195</v>
      </c>
      <c r="N27" s="11">
        <f t="shared" si="5"/>
        <v>47.303217774258719</v>
      </c>
      <c r="O27" s="5">
        <v>8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ht="15.75" x14ac:dyDescent="0.25">
      <c r="A28" s="5">
        <v>1</v>
      </c>
      <c r="B28" s="5" t="s">
        <v>225</v>
      </c>
      <c r="C28" s="5" t="s">
        <v>19</v>
      </c>
      <c r="D28" s="8">
        <v>39887</v>
      </c>
      <c r="E28" s="5" t="s">
        <v>199</v>
      </c>
      <c r="F28" s="5">
        <v>54.14</v>
      </c>
      <c r="G28" s="5" t="s">
        <v>32</v>
      </c>
      <c r="H28" s="5" t="s">
        <v>142</v>
      </c>
      <c r="I28" s="5" t="s">
        <v>60</v>
      </c>
      <c r="J28" s="5">
        <v>92.5</v>
      </c>
      <c r="K28" s="5">
        <v>50</v>
      </c>
      <c r="L28" s="5">
        <v>95</v>
      </c>
      <c r="M28" s="10">
        <f t="shared" si="4"/>
        <v>237.5</v>
      </c>
      <c r="N28" s="11">
        <f t="shared" si="5"/>
        <v>57.989126303479161</v>
      </c>
      <c r="O28" s="5">
        <v>12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ht="16.5" thickBot="1" x14ac:dyDescent="0.3">
      <c r="A29" s="5">
        <v>2</v>
      </c>
      <c r="B29" s="5" t="s">
        <v>226</v>
      </c>
      <c r="C29" s="5" t="s">
        <v>19</v>
      </c>
      <c r="D29" s="8">
        <v>39798</v>
      </c>
      <c r="E29" s="5" t="s">
        <v>199</v>
      </c>
      <c r="F29" s="5">
        <v>54.92</v>
      </c>
      <c r="G29" s="5" t="s">
        <v>32</v>
      </c>
      <c r="H29" s="5" t="s">
        <v>142</v>
      </c>
      <c r="I29" s="5" t="s">
        <v>60</v>
      </c>
      <c r="J29" s="5">
        <v>70</v>
      </c>
      <c r="K29" s="5">
        <v>52.5</v>
      </c>
      <c r="L29" s="5">
        <v>80</v>
      </c>
      <c r="M29" s="10">
        <f t="shared" si="4"/>
        <v>202.5</v>
      </c>
      <c r="N29" s="11">
        <f t="shared" si="5"/>
        <v>48.880409532304789</v>
      </c>
      <c r="O29" s="5">
        <v>9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ht="16.5" thickBot="1" x14ac:dyDescent="0.3">
      <c r="A30" s="17" t="s">
        <v>145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9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ht="15.75" x14ac:dyDescent="0.25">
      <c r="A31" s="5">
        <v>1</v>
      </c>
      <c r="B31" s="5" t="s">
        <v>232</v>
      </c>
      <c r="C31" s="5" t="s">
        <v>50</v>
      </c>
      <c r="D31" s="8">
        <v>41227</v>
      </c>
      <c r="E31" s="6" t="s">
        <v>193</v>
      </c>
      <c r="F31" s="9">
        <v>58.32</v>
      </c>
      <c r="G31" s="5" t="s">
        <v>32</v>
      </c>
      <c r="H31" s="5"/>
      <c r="I31" s="5" t="s">
        <v>45</v>
      </c>
      <c r="J31" s="5">
        <v>130</v>
      </c>
      <c r="K31" s="5">
        <v>65</v>
      </c>
      <c r="L31" s="5">
        <v>135</v>
      </c>
      <c r="M31" s="10">
        <f>SUM(J31:L31)</f>
        <v>330</v>
      </c>
      <c r="N31" s="11">
        <f t="shared" ref="N31:N46" si="6">M31*(100/(1199.72839-(1025.18162*EXP(-0.00921*F31))))</f>
        <v>54.946258095651984</v>
      </c>
      <c r="O31" s="5">
        <v>12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ht="15.75" x14ac:dyDescent="0.25">
      <c r="A32" s="5">
        <v>2</v>
      </c>
      <c r="B32" s="5" t="s">
        <v>233</v>
      </c>
      <c r="C32" s="5" t="s">
        <v>50</v>
      </c>
      <c r="D32" s="8">
        <v>40193</v>
      </c>
      <c r="E32" s="5" t="s">
        <v>193</v>
      </c>
      <c r="F32" s="9">
        <v>55.1</v>
      </c>
      <c r="G32" s="5" t="s">
        <v>32</v>
      </c>
      <c r="H32" s="5"/>
      <c r="I32" s="5" t="s">
        <v>42</v>
      </c>
      <c r="J32" s="5">
        <v>100</v>
      </c>
      <c r="K32" s="5">
        <v>65</v>
      </c>
      <c r="L32" s="5">
        <v>130</v>
      </c>
      <c r="M32" s="10">
        <f t="shared" ref="M32:M46" si="7">SUM(J32:L32)</f>
        <v>295</v>
      </c>
      <c r="N32" s="11">
        <f t="shared" si="6"/>
        <v>50.639213306298117</v>
      </c>
      <c r="O32" s="5">
        <v>9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ht="15.75" x14ac:dyDescent="0.25">
      <c r="A33" s="5">
        <v>3</v>
      </c>
      <c r="B33" s="5" t="s">
        <v>234</v>
      </c>
      <c r="C33" s="5" t="s">
        <v>50</v>
      </c>
      <c r="D33" s="8">
        <v>40607</v>
      </c>
      <c r="E33" s="6" t="s">
        <v>193</v>
      </c>
      <c r="F33" s="9">
        <v>55.8</v>
      </c>
      <c r="G33" s="5" t="s">
        <v>196</v>
      </c>
      <c r="H33" s="5"/>
      <c r="I33" s="5" t="s">
        <v>197</v>
      </c>
      <c r="J33" s="5">
        <v>100</v>
      </c>
      <c r="K33" s="5">
        <v>70</v>
      </c>
      <c r="L33" s="5">
        <v>117.5</v>
      </c>
      <c r="M33" s="10">
        <f t="shared" si="7"/>
        <v>287.5</v>
      </c>
      <c r="N33" s="11">
        <f t="shared" si="6"/>
        <v>49.018050939873802</v>
      </c>
      <c r="O33" s="5">
        <v>8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ht="15.75" x14ac:dyDescent="0.25">
      <c r="A34" s="5">
        <v>4</v>
      </c>
      <c r="B34" s="5" t="s">
        <v>235</v>
      </c>
      <c r="C34" s="5" t="s">
        <v>50</v>
      </c>
      <c r="D34" s="8">
        <v>41056</v>
      </c>
      <c r="E34" s="6" t="s">
        <v>193</v>
      </c>
      <c r="F34" s="9">
        <v>56.52</v>
      </c>
      <c r="G34" s="5" t="s">
        <v>37</v>
      </c>
      <c r="H34" s="5"/>
      <c r="I34" s="5" t="s">
        <v>80</v>
      </c>
      <c r="J34" s="5">
        <v>100</v>
      </c>
      <c r="K34" s="5">
        <v>50</v>
      </c>
      <c r="L34" s="5">
        <v>135</v>
      </c>
      <c r="M34" s="10">
        <f t="shared" si="7"/>
        <v>285</v>
      </c>
      <c r="N34" s="11">
        <f t="shared" si="6"/>
        <v>48.258340215632039</v>
      </c>
      <c r="O34" s="5">
        <v>7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ht="15.75" x14ac:dyDescent="0.25">
      <c r="A35" s="5">
        <v>5</v>
      </c>
      <c r="B35" s="5" t="s">
        <v>236</v>
      </c>
      <c r="C35" s="5" t="s">
        <v>50</v>
      </c>
      <c r="D35" s="8">
        <v>40979</v>
      </c>
      <c r="E35" s="5" t="s">
        <v>193</v>
      </c>
      <c r="F35" s="9">
        <v>56.34</v>
      </c>
      <c r="G35" s="5" t="s">
        <v>37</v>
      </c>
      <c r="H35" s="5"/>
      <c r="I35" s="5" t="s">
        <v>80</v>
      </c>
      <c r="J35" s="5">
        <v>95</v>
      </c>
      <c r="K35" s="5">
        <v>60</v>
      </c>
      <c r="L35" s="5">
        <v>120</v>
      </c>
      <c r="M35" s="10">
        <f t="shared" si="7"/>
        <v>275</v>
      </c>
      <c r="N35" s="11">
        <f t="shared" si="6"/>
        <v>46.644892699138644</v>
      </c>
      <c r="O35" s="5">
        <v>6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ht="15.75" x14ac:dyDescent="0.25">
      <c r="A36" s="5">
        <v>6</v>
      </c>
      <c r="B36" s="5" t="s">
        <v>237</v>
      </c>
      <c r="C36" s="5" t="s">
        <v>50</v>
      </c>
      <c r="D36" s="8">
        <v>40471</v>
      </c>
      <c r="E36" s="6" t="s">
        <v>193</v>
      </c>
      <c r="F36" s="9">
        <v>58.18</v>
      </c>
      <c r="G36" s="5" t="s">
        <v>32</v>
      </c>
      <c r="H36" s="5"/>
      <c r="I36" s="5" t="s">
        <v>44</v>
      </c>
      <c r="J36" s="5">
        <v>85</v>
      </c>
      <c r="K36" s="5">
        <v>65</v>
      </c>
      <c r="L36" s="5">
        <v>125</v>
      </c>
      <c r="M36" s="10">
        <f t="shared" si="7"/>
        <v>275</v>
      </c>
      <c r="N36" s="11">
        <f t="shared" si="6"/>
        <v>45.847560031753332</v>
      </c>
      <c r="O36" s="5">
        <v>5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ht="15.75" x14ac:dyDescent="0.25">
      <c r="A37" s="5">
        <v>7</v>
      </c>
      <c r="B37" s="5" t="s">
        <v>238</v>
      </c>
      <c r="C37" s="5" t="s">
        <v>50</v>
      </c>
      <c r="D37" s="8">
        <v>40768</v>
      </c>
      <c r="E37" s="6" t="s">
        <v>193</v>
      </c>
      <c r="F37" s="9">
        <v>57.16</v>
      </c>
      <c r="G37" s="5" t="s">
        <v>32</v>
      </c>
      <c r="H37" s="5"/>
      <c r="I37" s="5" t="s">
        <v>42</v>
      </c>
      <c r="J37" s="5">
        <v>105</v>
      </c>
      <c r="K37" s="5">
        <v>55</v>
      </c>
      <c r="L37" s="5">
        <v>105</v>
      </c>
      <c r="M37" s="10">
        <f t="shared" si="7"/>
        <v>265</v>
      </c>
      <c r="N37" s="11">
        <f t="shared" si="6"/>
        <v>44.601415599238287</v>
      </c>
      <c r="O37" s="5">
        <v>4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ht="15.75" x14ac:dyDescent="0.25">
      <c r="A38" s="5">
        <v>8</v>
      </c>
      <c r="B38" s="5" t="s">
        <v>239</v>
      </c>
      <c r="C38" s="5" t="s">
        <v>50</v>
      </c>
      <c r="D38" s="8">
        <v>40829</v>
      </c>
      <c r="E38" s="5" t="s">
        <v>193</v>
      </c>
      <c r="F38" s="9">
        <v>54.26</v>
      </c>
      <c r="G38" s="5" t="s">
        <v>32</v>
      </c>
      <c r="H38" s="5"/>
      <c r="I38" s="5" t="s">
        <v>42</v>
      </c>
      <c r="J38" s="5">
        <v>95</v>
      </c>
      <c r="K38" s="5">
        <v>50</v>
      </c>
      <c r="L38" s="5">
        <v>105</v>
      </c>
      <c r="M38" s="10">
        <f t="shared" si="7"/>
        <v>250</v>
      </c>
      <c r="N38" s="11">
        <f t="shared" si="6"/>
        <v>43.270617817867851</v>
      </c>
      <c r="O38" s="5">
        <v>3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ht="15.75" x14ac:dyDescent="0.25">
      <c r="A39" s="5">
        <v>9</v>
      </c>
      <c r="B39" s="5" t="s">
        <v>240</v>
      </c>
      <c r="C39" s="5" t="s">
        <v>50</v>
      </c>
      <c r="D39" s="8">
        <v>40830</v>
      </c>
      <c r="E39" s="6" t="s">
        <v>193</v>
      </c>
      <c r="F39" s="9">
        <v>54.98</v>
      </c>
      <c r="G39" s="5" t="s">
        <v>219</v>
      </c>
      <c r="H39" s="5" t="s">
        <v>220</v>
      </c>
      <c r="I39" s="5" t="s">
        <v>243</v>
      </c>
      <c r="J39" s="5">
        <v>90</v>
      </c>
      <c r="K39" s="5">
        <v>52.5</v>
      </c>
      <c r="L39" s="5">
        <v>102.5</v>
      </c>
      <c r="M39" s="10">
        <f t="shared" si="7"/>
        <v>245</v>
      </c>
      <c r="N39" s="11">
        <f t="shared" si="6"/>
        <v>42.105623953503915</v>
      </c>
      <c r="O39" s="5">
        <v>2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ht="15.75" x14ac:dyDescent="0.25">
      <c r="A40" s="5">
        <v>10</v>
      </c>
      <c r="B40" s="5" t="s">
        <v>241</v>
      </c>
      <c r="C40" s="5" t="s">
        <v>50</v>
      </c>
      <c r="D40" s="8">
        <v>41047</v>
      </c>
      <c r="E40" s="6" t="s">
        <v>193</v>
      </c>
      <c r="F40" s="9">
        <v>56.3</v>
      </c>
      <c r="G40" s="5" t="s">
        <v>219</v>
      </c>
      <c r="H40" s="5"/>
      <c r="I40" s="5" t="s">
        <v>243</v>
      </c>
      <c r="J40" s="5">
        <v>80</v>
      </c>
      <c r="K40" s="5">
        <v>47.5</v>
      </c>
      <c r="L40" s="5">
        <v>102.5</v>
      </c>
      <c r="M40" s="10">
        <f t="shared" si="7"/>
        <v>230</v>
      </c>
      <c r="N40" s="11">
        <f t="shared" si="6"/>
        <v>39.026974889643334</v>
      </c>
      <c r="O40" s="5">
        <v>1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ht="15.75" x14ac:dyDescent="0.25">
      <c r="A41" s="5">
        <v>11</v>
      </c>
      <c r="B41" s="5" t="s">
        <v>242</v>
      </c>
      <c r="C41" s="5" t="s">
        <v>50</v>
      </c>
      <c r="D41" s="8">
        <v>41062</v>
      </c>
      <c r="E41" s="5" t="s">
        <v>193</v>
      </c>
      <c r="F41" s="9">
        <v>57</v>
      </c>
      <c r="G41" s="5" t="s">
        <v>37</v>
      </c>
      <c r="H41" s="5"/>
      <c r="I41" s="5" t="s">
        <v>80</v>
      </c>
      <c r="J41" s="5">
        <v>80</v>
      </c>
      <c r="K41" s="5">
        <v>45</v>
      </c>
      <c r="L41" s="5">
        <v>100</v>
      </c>
      <c r="M41" s="10">
        <f t="shared" si="7"/>
        <v>225</v>
      </c>
      <c r="N41" s="11">
        <f t="shared" si="6"/>
        <v>37.92613109279813</v>
      </c>
      <c r="O41" s="5">
        <v>1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ht="15.75" x14ac:dyDescent="0.25">
      <c r="A42" s="5">
        <v>1</v>
      </c>
      <c r="B42" s="5" t="s">
        <v>227</v>
      </c>
      <c r="C42" s="5" t="s">
        <v>50</v>
      </c>
      <c r="D42" s="8">
        <v>39816</v>
      </c>
      <c r="E42" s="5" t="s">
        <v>199</v>
      </c>
      <c r="F42" s="9">
        <v>57.56</v>
      </c>
      <c r="G42" s="5" t="s">
        <v>115</v>
      </c>
      <c r="H42" s="5" t="s">
        <v>116</v>
      </c>
      <c r="I42" s="5" t="s">
        <v>117</v>
      </c>
      <c r="J42" s="5">
        <v>180</v>
      </c>
      <c r="K42" s="5">
        <v>95</v>
      </c>
      <c r="L42" s="5">
        <v>185</v>
      </c>
      <c r="M42" s="10">
        <f t="shared" si="7"/>
        <v>460</v>
      </c>
      <c r="N42" s="11">
        <f t="shared" si="6"/>
        <v>77.132238656686837</v>
      </c>
      <c r="O42" s="5">
        <v>12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ht="15.75" x14ac:dyDescent="0.25">
      <c r="A43" s="5">
        <v>2</v>
      </c>
      <c r="B43" s="5" t="s">
        <v>228</v>
      </c>
      <c r="C43" s="5" t="s">
        <v>50</v>
      </c>
      <c r="D43" s="8">
        <v>39984</v>
      </c>
      <c r="E43" s="5" t="s">
        <v>199</v>
      </c>
      <c r="F43" s="9">
        <v>54.08</v>
      </c>
      <c r="G43" s="5" t="s">
        <v>32</v>
      </c>
      <c r="H43" s="5" t="s">
        <v>38</v>
      </c>
      <c r="I43" s="5" t="s">
        <v>42</v>
      </c>
      <c r="J43" s="5">
        <v>145</v>
      </c>
      <c r="K43" s="5">
        <v>82.5</v>
      </c>
      <c r="L43" s="5">
        <v>205</v>
      </c>
      <c r="M43" s="10">
        <f t="shared" si="7"/>
        <v>432.5</v>
      </c>
      <c r="N43" s="11">
        <f t="shared" si="6"/>
        <v>74.992114807464745</v>
      </c>
      <c r="O43" s="5">
        <v>9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ht="15.75" x14ac:dyDescent="0.25">
      <c r="A44" s="5">
        <v>3</v>
      </c>
      <c r="B44" s="5" t="s">
        <v>229</v>
      </c>
      <c r="C44" s="5" t="s">
        <v>50</v>
      </c>
      <c r="D44" s="8">
        <v>39910</v>
      </c>
      <c r="E44" s="5" t="s">
        <v>199</v>
      </c>
      <c r="F44" s="9">
        <v>56.45</v>
      </c>
      <c r="G44" s="5" t="s">
        <v>32</v>
      </c>
      <c r="H44" s="5" t="s">
        <v>142</v>
      </c>
      <c r="I44" s="5" t="s">
        <v>143</v>
      </c>
      <c r="J44" s="5">
        <v>140</v>
      </c>
      <c r="K44" s="5">
        <v>85</v>
      </c>
      <c r="L44" s="5">
        <v>182.5</v>
      </c>
      <c r="M44" s="10">
        <f t="shared" si="7"/>
        <v>407.5</v>
      </c>
      <c r="N44" s="11">
        <f t="shared" si="6"/>
        <v>69.046890348441039</v>
      </c>
      <c r="O44" s="5">
        <v>8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ht="15.75" x14ac:dyDescent="0.25">
      <c r="A45" s="5">
        <v>4</v>
      </c>
      <c r="B45" s="5" t="s">
        <v>230</v>
      </c>
      <c r="C45" s="5" t="s">
        <v>50</v>
      </c>
      <c r="D45" s="8">
        <v>39715</v>
      </c>
      <c r="E45" s="5" t="s">
        <v>199</v>
      </c>
      <c r="F45" s="9">
        <v>58.22</v>
      </c>
      <c r="G45" s="5" t="s">
        <v>32</v>
      </c>
      <c r="H45" s="5" t="s">
        <v>38</v>
      </c>
      <c r="I45" s="5" t="s">
        <v>45</v>
      </c>
      <c r="J45" s="5">
        <v>150</v>
      </c>
      <c r="K45" s="5">
        <v>75</v>
      </c>
      <c r="L45" s="5">
        <v>182.5</v>
      </c>
      <c r="M45" s="10">
        <f t="shared" si="7"/>
        <v>407.5</v>
      </c>
      <c r="N45" s="11">
        <f t="shared" si="6"/>
        <v>67.912729403619082</v>
      </c>
      <c r="O45" s="5">
        <v>7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ht="16.5" thickBot="1" x14ac:dyDescent="0.3">
      <c r="A46" s="5">
        <v>5</v>
      </c>
      <c r="B46" s="5" t="s">
        <v>231</v>
      </c>
      <c r="C46" s="5" t="s">
        <v>50</v>
      </c>
      <c r="D46" s="8">
        <v>39892</v>
      </c>
      <c r="E46" s="5" t="s">
        <v>199</v>
      </c>
      <c r="F46" s="9">
        <v>58.42</v>
      </c>
      <c r="G46" s="5" t="s">
        <v>32</v>
      </c>
      <c r="H46" s="5"/>
      <c r="I46" s="5" t="s">
        <v>103</v>
      </c>
      <c r="J46" s="5">
        <v>72.5</v>
      </c>
      <c r="K46" s="5">
        <v>35</v>
      </c>
      <c r="L46" s="5">
        <v>110</v>
      </c>
      <c r="M46" s="10">
        <f t="shared" si="7"/>
        <v>217.5</v>
      </c>
      <c r="N46" s="11">
        <f t="shared" si="6"/>
        <v>36.181351669740529</v>
      </c>
      <c r="O46" s="5">
        <v>6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ht="16.5" thickBot="1" x14ac:dyDescent="0.3">
      <c r="A47" s="17" t="s">
        <v>17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ht="15.75" x14ac:dyDescent="0.25">
      <c r="A48" s="5">
        <v>1</v>
      </c>
      <c r="B48" s="5" t="s">
        <v>244</v>
      </c>
      <c r="C48" s="5" t="s">
        <v>19</v>
      </c>
      <c r="D48" s="8">
        <v>40875</v>
      </c>
      <c r="E48" s="6" t="s">
        <v>193</v>
      </c>
      <c r="F48" s="9">
        <v>60.5</v>
      </c>
      <c r="G48" s="5" t="s">
        <v>32</v>
      </c>
      <c r="H48" s="5"/>
      <c r="I48" s="5" t="s">
        <v>120</v>
      </c>
      <c r="J48" s="5">
        <v>90</v>
      </c>
      <c r="K48" s="5">
        <v>45</v>
      </c>
      <c r="L48" s="5">
        <v>100</v>
      </c>
      <c r="M48" s="10">
        <f>SUM(J48:L48)</f>
        <v>235</v>
      </c>
      <c r="N48" s="11">
        <f>M48*(100/(610.32796-(1045.59282*EXP(-0.03048*F48))))</f>
        <v>52.816214259305781</v>
      </c>
      <c r="O48" s="5">
        <v>12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ht="15.75" x14ac:dyDescent="0.25">
      <c r="A49" s="5">
        <v>2</v>
      </c>
      <c r="B49" s="5" t="s">
        <v>245</v>
      </c>
      <c r="C49" s="5" t="s">
        <v>19</v>
      </c>
      <c r="D49" s="8">
        <v>41232</v>
      </c>
      <c r="E49" s="5" t="s">
        <v>193</v>
      </c>
      <c r="F49" s="9">
        <v>62.55</v>
      </c>
      <c r="G49" s="5" t="s">
        <v>32</v>
      </c>
      <c r="H49" s="5"/>
      <c r="I49" s="5" t="s">
        <v>42</v>
      </c>
      <c r="J49" s="5">
        <v>85</v>
      </c>
      <c r="K49" s="5">
        <v>40</v>
      </c>
      <c r="L49" s="5">
        <v>100</v>
      </c>
      <c r="M49" s="10">
        <f t="shared" ref="M49:M51" si="8">SUM(J49:L49)</f>
        <v>225</v>
      </c>
      <c r="N49" s="11">
        <f t="shared" ref="N49:N51" si="9">M49*(100/(610.32796-(1045.59282*EXP(-0.03048*F49))))</f>
        <v>49.455218976869368</v>
      </c>
      <c r="O49" s="5">
        <v>9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ht="15.75" x14ac:dyDescent="0.25">
      <c r="A50" s="5">
        <v>3</v>
      </c>
      <c r="B50" s="5" t="s">
        <v>246</v>
      </c>
      <c r="C50" s="5" t="s">
        <v>19</v>
      </c>
      <c r="D50" s="8">
        <v>40774</v>
      </c>
      <c r="E50" s="6" t="s">
        <v>193</v>
      </c>
      <c r="F50" s="9">
        <v>62.4</v>
      </c>
      <c r="G50" s="5" t="s">
        <v>32</v>
      </c>
      <c r="H50" s="5" t="s">
        <v>142</v>
      </c>
      <c r="I50" s="5" t="s">
        <v>60</v>
      </c>
      <c r="J50" s="5">
        <v>80</v>
      </c>
      <c r="K50" s="5">
        <v>55</v>
      </c>
      <c r="L50" s="5">
        <v>85</v>
      </c>
      <c r="M50" s="10">
        <f t="shared" si="8"/>
        <v>220</v>
      </c>
      <c r="N50" s="11">
        <f t="shared" si="9"/>
        <v>48.432007480871363</v>
      </c>
      <c r="O50" s="5">
        <v>8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6.5" thickBot="1" x14ac:dyDescent="0.3">
      <c r="A51" s="5">
        <v>4</v>
      </c>
      <c r="B51" s="5" t="s">
        <v>247</v>
      </c>
      <c r="C51" s="5" t="s">
        <v>19</v>
      </c>
      <c r="D51" s="8">
        <v>41048</v>
      </c>
      <c r="E51" s="6" t="s">
        <v>193</v>
      </c>
      <c r="F51" s="9">
        <v>63</v>
      </c>
      <c r="G51" s="5" t="s">
        <v>219</v>
      </c>
      <c r="H51" s="5"/>
      <c r="I51" s="5" t="s">
        <v>221</v>
      </c>
      <c r="J51" s="5">
        <v>85</v>
      </c>
      <c r="K51" s="5">
        <v>37.5</v>
      </c>
      <c r="L51" s="5">
        <v>95</v>
      </c>
      <c r="M51" s="10">
        <f t="shared" si="8"/>
        <v>217.5</v>
      </c>
      <c r="N51" s="11">
        <f t="shared" si="9"/>
        <v>47.585338498125523</v>
      </c>
      <c r="O51" s="5">
        <v>7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6.5" thickBot="1" x14ac:dyDescent="0.3">
      <c r="A52" s="17" t="s">
        <v>152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9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5.75" x14ac:dyDescent="0.25">
      <c r="A53" s="5">
        <v>1</v>
      </c>
      <c r="B53" s="5" t="s">
        <v>255</v>
      </c>
      <c r="C53" s="5" t="s">
        <v>50</v>
      </c>
      <c r="D53" s="8">
        <v>40527</v>
      </c>
      <c r="E53" s="6" t="s">
        <v>193</v>
      </c>
      <c r="F53" s="9">
        <v>65.3</v>
      </c>
      <c r="G53" s="5" t="s">
        <v>115</v>
      </c>
      <c r="H53" s="5" t="s">
        <v>116</v>
      </c>
      <c r="I53" s="5" t="s">
        <v>117</v>
      </c>
      <c r="J53" s="5">
        <v>170</v>
      </c>
      <c r="K53" s="5">
        <v>102.5</v>
      </c>
      <c r="L53" s="5">
        <v>190</v>
      </c>
      <c r="M53" s="10">
        <f>SUM(J53:L53)</f>
        <v>462.5</v>
      </c>
      <c r="N53" s="11">
        <f t="shared" ref="N53:N66" si="10">M53*(100/(1199.72839-(1025.18162*EXP(-0.00921*F53))))</f>
        <v>72.504524589207989</v>
      </c>
      <c r="O53" s="5">
        <v>12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5.75" x14ac:dyDescent="0.25">
      <c r="A54" s="5">
        <v>2</v>
      </c>
      <c r="B54" s="5" t="s">
        <v>256</v>
      </c>
      <c r="C54" s="5" t="s">
        <v>50</v>
      </c>
      <c r="D54" s="8">
        <v>40702</v>
      </c>
      <c r="E54" s="5" t="s">
        <v>193</v>
      </c>
      <c r="F54" s="9">
        <v>64.95</v>
      </c>
      <c r="G54" s="5" t="s">
        <v>32</v>
      </c>
      <c r="H54" s="5" t="s">
        <v>38</v>
      </c>
      <c r="I54" s="5" t="s">
        <v>45</v>
      </c>
      <c r="J54" s="5">
        <v>120</v>
      </c>
      <c r="K54" s="5">
        <v>82.5</v>
      </c>
      <c r="L54" s="5">
        <v>150</v>
      </c>
      <c r="M54" s="10">
        <f>SUM(J54:L54)</f>
        <v>352.5</v>
      </c>
      <c r="N54" s="11">
        <f t="shared" si="10"/>
        <v>55.417799689278937</v>
      </c>
      <c r="O54" s="5">
        <v>9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5.75" x14ac:dyDescent="0.25">
      <c r="A55" s="5">
        <v>3</v>
      </c>
      <c r="B55" s="5" t="s">
        <v>257</v>
      </c>
      <c r="C55" s="5" t="s">
        <v>50</v>
      </c>
      <c r="D55" s="8">
        <v>40420</v>
      </c>
      <c r="E55" s="6" t="s">
        <v>193</v>
      </c>
      <c r="F55" s="9">
        <v>62.4</v>
      </c>
      <c r="G55" s="5" t="s">
        <v>219</v>
      </c>
      <c r="H55" s="5" t="s">
        <v>220</v>
      </c>
      <c r="I55" s="5" t="s">
        <v>243</v>
      </c>
      <c r="J55" s="5">
        <v>140</v>
      </c>
      <c r="K55" s="5">
        <v>75</v>
      </c>
      <c r="L55" s="5">
        <v>132.5</v>
      </c>
      <c r="M55" s="10">
        <f t="shared" ref="M55:M66" si="11">SUM(J55:L55)</f>
        <v>347.5</v>
      </c>
      <c r="N55" s="11">
        <f t="shared" si="10"/>
        <v>55.806894387827796</v>
      </c>
      <c r="O55" s="5">
        <v>8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5.75" x14ac:dyDescent="0.25">
      <c r="A56" s="5">
        <v>4</v>
      </c>
      <c r="B56" s="5" t="s">
        <v>258</v>
      </c>
      <c r="C56" s="5" t="s">
        <v>50</v>
      </c>
      <c r="D56" s="8">
        <v>40925</v>
      </c>
      <c r="E56" s="5" t="s">
        <v>193</v>
      </c>
      <c r="F56" s="9">
        <v>64.8</v>
      </c>
      <c r="G56" s="5" t="s">
        <v>147</v>
      </c>
      <c r="H56" s="5" t="s">
        <v>148</v>
      </c>
      <c r="I56" s="5" t="s">
        <v>149</v>
      </c>
      <c r="J56" s="5">
        <v>105</v>
      </c>
      <c r="K56" s="5">
        <v>82.5</v>
      </c>
      <c r="L56" s="5">
        <v>145</v>
      </c>
      <c r="M56" s="10">
        <f t="shared" si="11"/>
        <v>332.5</v>
      </c>
      <c r="N56" s="11">
        <f t="shared" si="10"/>
        <v>52.337643252011823</v>
      </c>
      <c r="O56" s="5">
        <v>7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5.75" x14ac:dyDescent="0.25">
      <c r="A57" s="5">
        <v>5</v>
      </c>
      <c r="B57" s="5" t="s">
        <v>259</v>
      </c>
      <c r="C57" s="5" t="s">
        <v>50</v>
      </c>
      <c r="D57" s="8">
        <v>40645</v>
      </c>
      <c r="E57" s="6" t="s">
        <v>193</v>
      </c>
      <c r="F57" s="9">
        <v>65.349999999999994</v>
      </c>
      <c r="G57" s="5" t="s">
        <v>32</v>
      </c>
      <c r="H57" s="5" t="s">
        <v>38</v>
      </c>
      <c r="I57" s="5" t="s">
        <v>45</v>
      </c>
      <c r="J57" s="5">
        <v>112.5</v>
      </c>
      <c r="K57" s="5">
        <v>67.5</v>
      </c>
      <c r="L57" s="5">
        <v>150</v>
      </c>
      <c r="M57" s="10">
        <f t="shared" si="11"/>
        <v>330</v>
      </c>
      <c r="N57" s="11">
        <f t="shared" si="10"/>
        <v>51.711988747344911</v>
      </c>
      <c r="O57" s="5">
        <v>6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5.75" x14ac:dyDescent="0.25">
      <c r="A58" s="5">
        <v>6</v>
      </c>
      <c r="B58" s="5" t="s">
        <v>260</v>
      </c>
      <c r="C58" s="5" t="s">
        <v>50</v>
      </c>
      <c r="D58" s="8">
        <v>40749</v>
      </c>
      <c r="E58" s="5" t="s">
        <v>193</v>
      </c>
      <c r="F58" s="9">
        <v>64.75</v>
      </c>
      <c r="G58" s="5" t="s">
        <v>37</v>
      </c>
      <c r="H58" s="5"/>
      <c r="I58" s="5" t="s">
        <v>80</v>
      </c>
      <c r="J58" s="5">
        <v>105</v>
      </c>
      <c r="K58" s="5">
        <v>70</v>
      </c>
      <c r="L58" s="5">
        <v>110</v>
      </c>
      <c r="M58" s="10">
        <f t="shared" si="11"/>
        <v>285</v>
      </c>
      <c r="N58" s="11">
        <f t="shared" si="10"/>
        <v>44.879202780998668</v>
      </c>
      <c r="O58" s="5">
        <v>5</v>
      </c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5.75" x14ac:dyDescent="0.25">
      <c r="A59" s="5" t="s">
        <v>89</v>
      </c>
      <c r="B59" s="5" t="s">
        <v>261</v>
      </c>
      <c r="C59" s="5" t="s">
        <v>50</v>
      </c>
      <c r="D59" s="8">
        <v>41094</v>
      </c>
      <c r="E59" s="6" t="s">
        <v>193</v>
      </c>
      <c r="F59" s="9">
        <v>63.5</v>
      </c>
      <c r="G59" s="5" t="s">
        <v>219</v>
      </c>
      <c r="H59" s="5" t="s">
        <v>220</v>
      </c>
      <c r="I59" s="5" t="s">
        <v>243</v>
      </c>
      <c r="J59" s="5">
        <v>95</v>
      </c>
      <c r="K59" s="13">
        <v>60</v>
      </c>
      <c r="L59" s="5" t="s">
        <v>89</v>
      </c>
      <c r="M59" s="10">
        <v>0</v>
      </c>
      <c r="N59" s="12">
        <v>0</v>
      </c>
      <c r="O59" s="5">
        <v>0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5.75" x14ac:dyDescent="0.25">
      <c r="A60" s="5">
        <v>1</v>
      </c>
      <c r="B60" s="5" t="s">
        <v>248</v>
      </c>
      <c r="C60" s="5" t="s">
        <v>50</v>
      </c>
      <c r="D60" s="8">
        <v>40002</v>
      </c>
      <c r="E60" s="5" t="s">
        <v>199</v>
      </c>
      <c r="F60" s="9">
        <v>64.2</v>
      </c>
      <c r="G60" s="5" t="s">
        <v>32</v>
      </c>
      <c r="H60" s="5" t="s">
        <v>38</v>
      </c>
      <c r="I60" s="5" t="s">
        <v>144</v>
      </c>
      <c r="J60" s="5">
        <v>160</v>
      </c>
      <c r="K60" s="5">
        <v>102.5</v>
      </c>
      <c r="L60" s="5">
        <v>165</v>
      </c>
      <c r="M60" s="10">
        <f t="shared" si="11"/>
        <v>427.5</v>
      </c>
      <c r="N60" s="11">
        <f t="shared" si="10"/>
        <v>67.624180532225807</v>
      </c>
      <c r="O60" s="5">
        <v>12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5.75" x14ac:dyDescent="0.25">
      <c r="A61" s="5">
        <v>2</v>
      </c>
      <c r="B61" s="5" t="s">
        <v>249</v>
      </c>
      <c r="C61" s="5" t="s">
        <v>50</v>
      </c>
      <c r="D61" s="8">
        <v>39771</v>
      </c>
      <c r="E61" s="5" t="s">
        <v>199</v>
      </c>
      <c r="F61" s="9">
        <v>64.900000000000006</v>
      </c>
      <c r="G61" s="5" t="s">
        <v>32</v>
      </c>
      <c r="H61" s="5" t="s">
        <v>38</v>
      </c>
      <c r="I61" s="5" t="s">
        <v>42</v>
      </c>
      <c r="J61" s="5">
        <v>155</v>
      </c>
      <c r="K61" s="5">
        <v>80</v>
      </c>
      <c r="L61" s="5">
        <v>185</v>
      </c>
      <c r="M61" s="10">
        <f t="shared" si="11"/>
        <v>420</v>
      </c>
      <c r="N61" s="11">
        <f t="shared" si="10"/>
        <v>66.056680458695581</v>
      </c>
      <c r="O61" s="5">
        <v>9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5.75" x14ac:dyDescent="0.25">
      <c r="A62" s="5">
        <v>3</v>
      </c>
      <c r="B62" s="5" t="s">
        <v>250</v>
      </c>
      <c r="C62" s="5" t="s">
        <v>50</v>
      </c>
      <c r="D62" s="8">
        <v>39711</v>
      </c>
      <c r="E62" s="5" t="s">
        <v>199</v>
      </c>
      <c r="F62" s="9">
        <v>62.05</v>
      </c>
      <c r="G62" s="5" t="s">
        <v>32</v>
      </c>
      <c r="H62" s="5" t="s">
        <v>38</v>
      </c>
      <c r="I62" s="5" t="s">
        <v>45</v>
      </c>
      <c r="J62" s="5">
        <v>135</v>
      </c>
      <c r="K62" s="5">
        <v>85</v>
      </c>
      <c r="L62" s="5">
        <v>182.5</v>
      </c>
      <c r="M62" s="10">
        <f t="shared" si="11"/>
        <v>402.5</v>
      </c>
      <c r="N62" s="11">
        <f t="shared" si="10"/>
        <v>64.833626640011232</v>
      </c>
      <c r="O62" s="5">
        <v>8</v>
      </c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5.75" x14ac:dyDescent="0.25">
      <c r="A63" s="5">
        <v>4</v>
      </c>
      <c r="B63" s="5" t="s">
        <v>251</v>
      </c>
      <c r="C63" s="5" t="s">
        <v>50</v>
      </c>
      <c r="D63" s="8">
        <v>39578</v>
      </c>
      <c r="E63" s="5" t="s">
        <v>199</v>
      </c>
      <c r="F63" s="9">
        <v>64.2</v>
      </c>
      <c r="G63" s="5" t="s">
        <v>32</v>
      </c>
      <c r="H63" s="5" t="s">
        <v>38</v>
      </c>
      <c r="I63" s="5" t="s">
        <v>45</v>
      </c>
      <c r="J63" s="5">
        <v>150</v>
      </c>
      <c r="K63" s="5">
        <v>70</v>
      </c>
      <c r="L63" s="5">
        <v>175</v>
      </c>
      <c r="M63" s="10">
        <f t="shared" si="11"/>
        <v>395</v>
      </c>
      <c r="N63" s="11">
        <f t="shared" si="10"/>
        <v>62.483160959600454</v>
      </c>
      <c r="O63" s="5">
        <v>7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5.75" x14ac:dyDescent="0.25">
      <c r="A64" s="5">
        <v>5</v>
      </c>
      <c r="B64" s="5" t="s">
        <v>252</v>
      </c>
      <c r="C64" s="5" t="s">
        <v>50</v>
      </c>
      <c r="D64" s="8">
        <v>39830</v>
      </c>
      <c r="E64" s="5" t="s">
        <v>199</v>
      </c>
      <c r="F64" s="9">
        <v>63.75</v>
      </c>
      <c r="G64" s="5" t="s">
        <v>32</v>
      </c>
      <c r="H64" s="5" t="s">
        <v>38</v>
      </c>
      <c r="I64" s="5" t="s">
        <v>45</v>
      </c>
      <c r="J64" s="5">
        <v>110</v>
      </c>
      <c r="K64" s="5">
        <v>70</v>
      </c>
      <c r="L64" s="5">
        <v>125</v>
      </c>
      <c r="M64" s="10">
        <f t="shared" si="11"/>
        <v>305</v>
      </c>
      <c r="N64" s="11">
        <f t="shared" si="10"/>
        <v>48.42705767528124</v>
      </c>
      <c r="O64" s="5">
        <v>6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5.75" x14ac:dyDescent="0.25">
      <c r="A65" s="5">
        <v>6</v>
      </c>
      <c r="B65" s="5" t="s">
        <v>253</v>
      </c>
      <c r="C65" s="5" t="s">
        <v>50</v>
      </c>
      <c r="D65" s="8">
        <v>40073</v>
      </c>
      <c r="E65" s="5" t="s">
        <v>199</v>
      </c>
      <c r="F65" s="9">
        <v>63.85</v>
      </c>
      <c r="G65" s="5" t="s">
        <v>32</v>
      </c>
      <c r="H65" s="5" t="s">
        <v>38</v>
      </c>
      <c r="I65" s="5" t="s">
        <v>103</v>
      </c>
      <c r="J65" s="5">
        <v>105</v>
      </c>
      <c r="K65" s="5">
        <v>72.5</v>
      </c>
      <c r="L65" s="5">
        <v>127.5</v>
      </c>
      <c r="M65" s="10">
        <f t="shared" si="11"/>
        <v>305</v>
      </c>
      <c r="N65" s="11">
        <f t="shared" si="10"/>
        <v>48.386750293677828</v>
      </c>
      <c r="O65" s="5">
        <v>5</v>
      </c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6.5" thickBot="1" x14ac:dyDescent="0.3">
      <c r="A66" s="5">
        <v>7</v>
      </c>
      <c r="B66" s="5" t="s">
        <v>254</v>
      </c>
      <c r="C66" s="5" t="s">
        <v>50</v>
      </c>
      <c r="D66" s="8">
        <v>39622</v>
      </c>
      <c r="E66" s="5" t="s">
        <v>199</v>
      </c>
      <c r="F66" s="9">
        <v>65.459999999999994</v>
      </c>
      <c r="G66" s="5" t="s">
        <v>219</v>
      </c>
      <c r="H66" s="5" t="s">
        <v>220</v>
      </c>
      <c r="I66" s="5" t="s">
        <v>221</v>
      </c>
      <c r="J66" s="5">
        <v>110</v>
      </c>
      <c r="K66" s="5">
        <v>85</v>
      </c>
      <c r="L66" s="5">
        <v>110</v>
      </c>
      <c r="M66" s="10">
        <f t="shared" si="11"/>
        <v>305</v>
      </c>
      <c r="N66" s="11">
        <f t="shared" si="10"/>
        <v>47.751862777500868</v>
      </c>
      <c r="O66" s="5">
        <v>4</v>
      </c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6.5" thickBot="1" x14ac:dyDescent="0.3">
      <c r="A67" s="17" t="s">
        <v>18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9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5.75" x14ac:dyDescent="0.25">
      <c r="A68" s="5">
        <v>1</v>
      </c>
      <c r="B68" s="5" t="s">
        <v>262</v>
      </c>
      <c r="C68" s="5" t="s">
        <v>19</v>
      </c>
      <c r="D68" s="8">
        <v>41103</v>
      </c>
      <c r="E68" s="6" t="s">
        <v>193</v>
      </c>
      <c r="F68" s="9">
        <v>68</v>
      </c>
      <c r="G68" s="5" t="s">
        <v>32</v>
      </c>
      <c r="H68" s="5" t="s">
        <v>38</v>
      </c>
      <c r="I68" s="5" t="s">
        <v>144</v>
      </c>
      <c r="J68" s="5">
        <v>130</v>
      </c>
      <c r="K68" s="5">
        <v>50</v>
      </c>
      <c r="L68" s="5">
        <v>142.5</v>
      </c>
      <c r="M68" s="10">
        <f>SUM(J68:L68)</f>
        <v>322.5</v>
      </c>
      <c r="N68" s="11">
        <f>M68*(100/(610.32796-(1045.59282*EXP(-0.03048*F68))))</f>
        <v>67.364771503859075</v>
      </c>
      <c r="O68" s="5">
        <v>12</v>
      </c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5.75" x14ac:dyDescent="0.25">
      <c r="A69" s="5">
        <v>2</v>
      </c>
      <c r="B69" s="5" t="s">
        <v>263</v>
      </c>
      <c r="C69" s="5" t="s">
        <v>19</v>
      </c>
      <c r="D69" s="8">
        <v>40451</v>
      </c>
      <c r="E69" s="5" t="s">
        <v>193</v>
      </c>
      <c r="F69" s="9">
        <v>66.459999999999994</v>
      </c>
      <c r="G69" s="5" t="s">
        <v>37</v>
      </c>
      <c r="H69" s="5" t="s">
        <v>210</v>
      </c>
      <c r="I69" s="5" t="s">
        <v>48</v>
      </c>
      <c r="J69" s="5">
        <v>92.5</v>
      </c>
      <c r="K69" s="5">
        <v>52.5</v>
      </c>
      <c r="L69" s="5">
        <v>100</v>
      </c>
      <c r="M69" s="10">
        <f>SUM(J69:L69)</f>
        <v>245</v>
      </c>
      <c r="N69" s="11">
        <f t="shared" ref="N69:N72" si="12">M69*(100/(610.32796-(1045.59282*EXP(-0.03048*F69))))</f>
        <v>51.861419589421772</v>
      </c>
      <c r="O69" s="5">
        <v>9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5.75" x14ac:dyDescent="0.25">
      <c r="A70" s="5">
        <v>1</v>
      </c>
      <c r="B70" s="5" t="s">
        <v>264</v>
      </c>
      <c r="C70" s="5" t="s">
        <v>19</v>
      </c>
      <c r="D70" s="8">
        <v>39625</v>
      </c>
      <c r="E70" s="5" t="s">
        <v>199</v>
      </c>
      <c r="F70" s="9">
        <v>67.849999999999994</v>
      </c>
      <c r="G70" s="5" t="s">
        <v>32</v>
      </c>
      <c r="H70" s="5" t="s">
        <v>38</v>
      </c>
      <c r="I70" s="5" t="s">
        <v>144</v>
      </c>
      <c r="J70" s="5">
        <v>115</v>
      </c>
      <c r="K70" s="5">
        <v>52.5</v>
      </c>
      <c r="L70" s="5">
        <v>130</v>
      </c>
      <c r="M70" s="10">
        <f t="shared" ref="M70:M72" si="13">SUM(J70:L70)</f>
        <v>297.5</v>
      </c>
      <c r="N70" s="11">
        <f t="shared" si="12"/>
        <v>62.221069192579691</v>
      </c>
      <c r="O70" s="5">
        <v>12</v>
      </c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5.75" x14ac:dyDescent="0.25">
      <c r="A71" s="5">
        <v>2</v>
      </c>
      <c r="B71" s="5" t="s">
        <v>265</v>
      </c>
      <c r="C71" s="5" t="s">
        <v>19</v>
      </c>
      <c r="D71" s="8">
        <v>39459</v>
      </c>
      <c r="E71" s="5" t="s">
        <v>199</v>
      </c>
      <c r="F71" s="9">
        <v>69</v>
      </c>
      <c r="G71" s="5" t="s">
        <v>32</v>
      </c>
      <c r="H71" s="5" t="s">
        <v>38</v>
      </c>
      <c r="I71" s="5" t="s">
        <v>160</v>
      </c>
      <c r="J71" s="5">
        <v>110</v>
      </c>
      <c r="K71" s="5">
        <v>50</v>
      </c>
      <c r="L71" s="5">
        <v>130</v>
      </c>
      <c r="M71" s="10">
        <f t="shared" si="13"/>
        <v>290</v>
      </c>
      <c r="N71" s="11">
        <f t="shared" si="12"/>
        <v>60.080309713394428</v>
      </c>
      <c r="O71" s="5">
        <v>9</v>
      </c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6.5" thickBot="1" x14ac:dyDescent="0.3">
      <c r="A72" s="5">
        <v>3</v>
      </c>
      <c r="B72" s="5" t="s">
        <v>266</v>
      </c>
      <c r="C72" s="5" t="s">
        <v>19</v>
      </c>
      <c r="D72" s="8">
        <v>39884</v>
      </c>
      <c r="E72" s="5" t="s">
        <v>199</v>
      </c>
      <c r="F72" s="9">
        <v>65.95</v>
      </c>
      <c r="G72" s="5" t="s">
        <v>147</v>
      </c>
      <c r="H72" s="5" t="s">
        <v>148</v>
      </c>
      <c r="I72" s="5" t="s">
        <v>149</v>
      </c>
      <c r="J72" s="5">
        <v>65</v>
      </c>
      <c r="K72" s="5">
        <v>35</v>
      </c>
      <c r="L72" s="5">
        <v>85</v>
      </c>
      <c r="M72" s="10">
        <f t="shared" si="13"/>
        <v>185</v>
      </c>
      <c r="N72" s="11">
        <f t="shared" si="12"/>
        <v>39.340590683913312</v>
      </c>
      <c r="O72" s="5">
        <v>8</v>
      </c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ht="16.5" thickBot="1" x14ac:dyDescent="0.3">
      <c r="A73" s="17" t="s">
        <v>49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9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ht="15.75" x14ac:dyDescent="0.25">
      <c r="A74" s="5">
        <v>1</v>
      </c>
      <c r="B74" s="5" t="s">
        <v>267</v>
      </c>
      <c r="C74" s="5" t="s">
        <v>50</v>
      </c>
      <c r="D74" s="8">
        <v>40431</v>
      </c>
      <c r="E74" s="6" t="s">
        <v>193</v>
      </c>
      <c r="F74" s="9">
        <v>72.5</v>
      </c>
      <c r="G74" s="5" t="s">
        <v>32</v>
      </c>
      <c r="H74" s="5" t="s">
        <v>142</v>
      </c>
      <c r="I74" s="5" t="s">
        <v>143</v>
      </c>
      <c r="J74" s="5">
        <v>182.5</v>
      </c>
      <c r="K74" s="5">
        <v>85</v>
      </c>
      <c r="L74" s="5">
        <v>202.5</v>
      </c>
      <c r="M74" s="10">
        <f>SUM(J74:L74)</f>
        <v>470</v>
      </c>
      <c r="N74" s="11">
        <f t="shared" ref="N74:N88" si="14">M74*(100/(1199.72839-(1025.18162*EXP(-0.00921*F74))))</f>
        <v>69.739213096644463</v>
      </c>
      <c r="O74" s="5">
        <v>12</v>
      </c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ht="15.75" x14ac:dyDescent="0.25">
      <c r="A75" s="5">
        <v>2</v>
      </c>
      <c r="B75" s="5" t="s">
        <v>268</v>
      </c>
      <c r="C75" s="5" t="s">
        <v>50</v>
      </c>
      <c r="D75" s="8">
        <v>40377</v>
      </c>
      <c r="E75" s="5" t="s">
        <v>193</v>
      </c>
      <c r="F75" s="9">
        <v>72.849999999999994</v>
      </c>
      <c r="G75" s="5" t="s">
        <v>32</v>
      </c>
      <c r="H75" s="5" t="s">
        <v>142</v>
      </c>
      <c r="I75" s="5" t="s">
        <v>60</v>
      </c>
      <c r="J75" s="5">
        <v>160</v>
      </c>
      <c r="K75" s="5">
        <v>97.5</v>
      </c>
      <c r="L75" s="5">
        <v>185</v>
      </c>
      <c r="M75" s="10">
        <f t="shared" ref="M75:M88" si="15">SUM(J75:L75)</f>
        <v>442.5</v>
      </c>
      <c r="N75" s="11">
        <f t="shared" si="14"/>
        <v>65.494281727161194</v>
      </c>
      <c r="O75" s="5">
        <v>9</v>
      </c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ht="15.75" x14ac:dyDescent="0.25">
      <c r="A76" s="5">
        <v>3</v>
      </c>
      <c r="B76" s="5" t="s">
        <v>269</v>
      </c>
      <c r="C76" s="5" t="s">
        <v>50</v>
      </c>
      <c r="D76" s="8">
        <v>41062</v>
      </c>
      <c r="E76" s="6" t="s">
        <v>193</v>
      </c>
      <c r="F76" s="9">
        <v>70.55</v>
      </c>
      <c r="G76" s="5" t="s">
        <v>32</v>
      </c>
      <c r="H76" s="5" t="s">
        <v>142</v>
      </c>
      <c r="I76" s="5" t="s">
        <v>143</v>
      </c>
      <c r="J76" s="5">
        <v>152.5</v>
      </c>
      <c r="K76" s="5">
        <v>82.5</v>
      </c>
      <c r="L76" s="5">
        <v>175</v>
      </c>
      <c r="M76" s="10">
        <f t="shared" si="15"/>
        <v>410</v>
      </c>
      <c r="N76" s="11">
        <f t="shared" si="14"/>
        <v>61.708778908620133</v>
      </c>
      <c r="O76" s="5">
        <v>8</v>
      </c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ht="15.75" x14ac:dyDescent="0.25">
      <c r="A77" s="5">
        <v>4</v>
      </c>
      <c r="B77" s="5" t="s">
        <v>270</v>
      </c>
      <c r="C77" s="5" t="s">
        <v>50</v>
      </c>
      <c r="D77" s="8">
        <v>40455</v>
      </c>
      <c r="E77" s="6" t="s">
        <v>193</v>
      </c>
      <c r="F77" s="9">
        <v>70.849999999999994</v>
      </c>
      <c r="G77" s="5" t="s">
        <v>32</v>
      </c>
      <c r="H77" s="5"/>
      <c r="I77" s="5" t="s">
        <v>42</v>
      </c>
      <c r="J77" s="5">
        <v>120</v>
      </c>
      <c r="K77" s="5">
        <v>85</v>
      </c>
      <c r="L77" s="5">
        <v>150</v>
      </c>
      <c r="M77" s="10">
        <f t="shared" si="15"/>
        <v>355</v>
      </c>
      <c r="N77" s="11">
        <f t="shared" si="14"/>
        <v>53.312254496043856</v>
      </c>
      <c r="O77" s="5">
        <v>7</v>
      </c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ht="15.75" x14ac:dyDescent="0.25">
      <c r="A78" s="5">
        <v>5</v>
      </c>
      <c r="B78" s="5" t="s">
        <v>271</v>
      </c>
      <c r="C78" s="5" t="s">
        <v>50</v>
      </c>
      <c r="D78" s="8">
        <v>40235</v>
      </c>
      <c r="E78" s="5" t="s">
        <v>193</v>
      </c>
      <c r="F78" s="9">
        <v>71.349999999999994</v>
      </c>
      <c r="G78" s="5" t="s">
        <v>32</v>
      </c>
      <c r="H78" s="5"/>
      <c r="I78" s="5" t="s">
        <v>45</v>
      </c>
      <c r="J78" s="5">
        <v>65</v>
      </c>
      <c r="K78" s="5">
        <v>90</v>
      </c>
      <c r="L78" s="5">
        <v>155</v>
      </c>
      <c r="M78" s="10">
        <f t="shared" si="15"/>
        <v>310</v>
      </c>
      <c r="N78" s="11">
        <f t="shared" si="14"/>
        <v>46.383517513569338</v>
      </c>
      <c r="O78" s="5">
        <v>6</v>
      </c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ht="15.75" x14ac:dyDescent="0.25">
      <c r="A79" s="5">
        <v>6</v>
      </c>
      <c r="B79" s="5" t="s">
        <v>272</v>
      </c>
      <c r="C79" s="5" t="s">
        <v>50</v>
      </c>
      <c r="D79" s="8">
        <v>40737</v>
      </c>
      <c r="E79" s="6" t="s">
        <v>193</v>
      </c>
      <c r="F79" s="9">
        <v>71.25</v>
      </c>
      <c r="G79" s="5" t="s">
        <v>32</v>
      </c>
      <c r="H79" s="5"/>
      <c r="I79" s="5" t="s">
        <v>44</v>
      </c>
      <c r="J79" s="5">
        <v>105</v>
      </c>
      <c r="K79" s="5">
        <v>72.5</v>
      </c>
      <c r="L79" s="5">
        <v>120</v>
      </c>
      <c r="M79" s="10">
        <f t="shared" si="15"/>
        <v>297.5</v>
      </c>
      <c r="N79" s="11">
        <f t="shared" si="14"/>
        <v>44.545849133132855</v>
      </c>
      <c r="O79" s="5">
        <v>5</v>
      </c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ht="15.75" x14ac:dyDescent="0.25">
      <c r="A80" s="5">
        <v>7</v>
      </c>
      <c r="B80" s="5" t="s">
        <v>273</v>
      </c>
      <c r="C80" s="5" t="s">
        <v>50</v>
      </c>
      <c r="D80" s="8">
        <v>41155</v>
      </c>
      <c r="E80" s="6" t="s">
        <v>193</v>
      </c>
      <c r="F80" s="9">
        <v>72.150000000000006</v>
      </c>
      <c r="G80" s="5" t="s">
        <v>32</v>
      </c>
      <c r="H80" s="5"/>
      <c r="I80" s="5" t="s">
        <v>198</v>
      </c>
      <c r="J80" s="5">
        <v>115</v>
      </c>
      <c r="K80" s="5">
        <v>52.5</v>
      </c>
      <c r="L80" s="5">
        <v>127.5</v>
      </c>
      <c r="M80" s="10">
        <f t="shared" si="15"/>
        <v>295</v>
      </c>
      <c r="N80" s="11">
        <f t="shared" si="14"/>
        <v>43.883023704733965</v>
      </c>
      <c r="O80" s="5">
        <v>4</v>
      </c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ht="15.75" x14ac:dyDescent="0.25">
      <c r="A81" s="5">
        <v>8</v>
      </c>
      <c r="B81" s="5" t="s">
        <v>274</v>
      </c>
      <c r="C81" s="5" t="s">
        <v>50</v>
      </c>
      <c r="D81" s="8">
        <v>40694</v>
      </c>
      <c r="E81" s="5" t="s">
        <v>193</v>
      </c>
      <c r="F81" s="9">
        <v>69.599999999999994</v>
      </c>
      <c r="G81" s="5" t="s">
        <v>219</v>
      </c>
      <c r="H81" s="5" t="s">
        <v>220</v>
      </c>
      <c r="I81" s="5" t="s">
        <v>221</v>
      </c>
      <c r="J81" s="5">
        <v>80</v>
      </c>
      <c r="K81" s="5">
        <v>45</v>
      </c>
      <c r="L81" s="5">
        <v>105</v>
      </c>
      <c r="M81" s="10">
        <f t="shared" si="15"/>
        <v>230</v>
      </c>
      <c r="N81" s="11">
        <f t="shared" si="14"/>
        <v>34.863971359788138</v>
      </c>
      <c r="O81" s="5">
        <v>3</v>
      </c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ht="15.75" x14ac:dyDescent="0.25">
      <c r="A82" s="5" t="s">
        <v>89</v>
      </c>
      <c r="B82" s="5" t="s">
        <v>275</v>
      </c>
      <c r="C82" s="5" t="s">
        <v>50</v>
      </c>
      <c r="D82" s="8">
        <v>40286</v>
      </c>
      <c r="E82" s="6" t="s">
        <v>193</v>
      </c>
      <c r="F82" s="9">
        <v>73.400000000000006</v>
      </c>
      <c r="G82" s="5" t="s">
        <v>32</v>
      </c>
      <c r="H82" s="5"/>
      <c r="I82" s="5" t="s">
        <v>276</v>
      </c>
      <c r="J82" s="5">
        <v>160</v>
      </c>
      <c r="K82" s="5">
        <v>105</v>
      </c>
      <c r="L82" s="13">
        <v>170</v>
      </c>
      <c r="M82" s="10">
        <v>0</v>
      </c>
      <c r="N82" s="5">
        <v>0</v>
      </c>
      <c r="O82" s="5">
        <v>0</v>
      </c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ht="15.75" x14ac:dyDescent="0.25">
      <c r="A83" s="5">
        <v>1</v>
      </c>
      <c r="B83" s="5" t="s">
        <v>277</v>
      </c>
      <c r="C83" s="5" t="s">
        <v>50</v>
      </c>
      <c r="D83" s="8">
        <v>40056</v>
      </c>
      <c r="E83" s="5" t="s">
        <v>199</v>
      </c>
      <c r="F83" s="9">
        <v>69.75</v>
      </c>
      <c r="G83" s="5" t="s">
        <v>219</v>
      </c>
      <c r="H83" s="5" t="s">
        <v>220</v>
      </c>
      <c r="I83" s="5" t="s">
        <v>221</v>
      </c>
      <c r="J83" s="5">
        <v>170</v>
      </c>
      <c r="K83" s="5">
        <v>110</v>
      </c>
      <c r="L83" s="5">
        <v>207.5</v>
      </c>
      <c r="M83" s="10">
        <f t="shared" si="15"/>
        <v>487.5</v>
      </c>
      <c r="N83" s="11">
        <f t="shared" si="14"/>
        <v>73.813046028914414</v>
      </c>
      <c r="O83" s="5">
        <v>12</v>
      </c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ht="15.75" x14ac:dyDescent="0.25">
      <c r="A84" s="5">
        <v>2</v>
      </c>
      <c r="B84" s="5" t="s">
        <v>278</v>
      </c>
      <c r="C84" s="5" t="s">
        <v>50</v>
      </c>
      <c r="D84" s="8">
        <v>39705</v>
      </c>
      <c r="E84" s="5" t="s">
        <v>199</v>
      </c>
      <c r="F84" s="9">
        <v>70.95</v>
      </c>
      <c r="G84" s="5" t="s">
        <v>32</v>
      </c>
      <c r="H84" s="5" t="s">
        <v>142</v>
      </c>
      <c r="I84" s="5" t="s">
        <v>143</v>
      </c>
      <c r="J84" s="5">
        <v>180</v>
      </c>
      <c r="K84" s="5">
        <v>95</v>
      </c>
      <c r="L84" s="5">
        <v>195</v>
      </c>
      <c r="M84" s="10">
        <f t="shared" si="15"/>
        <v>470</v>
      </c>
      <c r="N84" s="11">
        <f t="shared" si="14"/>
        <v>70.53036844294958</v>
      </c>
      <c r="O84" s="5">
        <v>9</v>
      </c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 ht="15.75" x14ac:dyDescent="0.25">
      <c r="A85" s="5">
        <v>3</v>
      </c>
      <c r="B85" s="5" t="s">
        <v>170</v>
      </c>
      <c r="C85" s="5" t="s">
        <v>50</v>
      </c>
      <c r="D85" s="8">
        <v>39672</v>
      </c>
      <c r="E85" s="5" t="s">
        <v>199</v>
      </c>
      <c r="F85" s="9">
        <v>72.8</v>
      </c>
      <c r="G85" s="5" t="s">
        <v>32</v>
      </c>
      <c r="H85" s="5"/>
      <c r="I85" s="5" t="s">
        <v>45</v>
      </c>
      <c r="J85" s="5">
        <v>135</v>
      </c>
      <c r="K85" s="5">
        <v>117.5</v>
      </c>
      <c r="L85" s="5">
        <v>195</v>
      </c>
      <c r="M85" s="10">
        <f t="shared" si="15"/>
        <v>447.5</v>
      </c>
      <c r="N85" s="11">
        <f t="shared" si="14"/>
        <v>66.258004000810871</v>
      </c>
      <c r="O85" s="5">
        <v>8</v>
      </c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1:52" ht="15.75" x14ac:dyDescent="0.25">
      <c r="A86" s="5">
        <v>4</v>
      </c>
      <c r="B86" s="5" t="s">
        <v>279</v>
      </c>
      <c r="C86" s="5" t="s">
        <v>50</v>
      </c>
      <c r="D86" s="8">
        <v>39876</v>
      </c>
      <c r="E86" s="5" t="s">
        <v>199</v>
      </c>
      <c r="F86" s="9">
        <v>73.099999999999994</v>
      </c>
      <c r="G86" s="5" t="s">
        <v>147</v>
      </c>
      <c r="H86" s="5" t="s">
        <v>148</v>
      </c>
      <c r="I86" s="5" t="s">
        <v>149</v>
      </c>
      <c r="J86" s="5">
        <v>162.5</v>
      </c>
      <c r="K86" s="5">
        <v>95</v>
      </c>
      <c r="L86" s="5">
        <v>185</v>
      </c>
      <c r="M86" s="10">
        <f t="shared" si="15"/>
        <v>442.5</v>
      </c>
      <c r="N86" s="11">
        <f t="shared" si="14"/>
        <v>65.377646235935075</v>
      </c>
      <c r="O86" s="5">
        <v>7</v>
      </c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1:52" ht="15.75" x14ac:dyDescent="0.25">
      <c r="A87" s="5">
        <v>5</v>
      </c>
      <c r="B87" s="5" t="s">
        <v>280</v>
      </c>
      <c r="C87" s="5" t="s">
        <v>50</v>
      </c>
      <c r="D87" s="8">
        <v>39849</v>
      </c>
      <c r="E87" s="5" t="s">
        <v>199</v>
      </c>
      <c r="F87" s="9">
        <v>69</v>
      </c>
      <c r="G87" s="5" t="s">
        <v>32</v>
      </c>
      <c r="H87" s="5" t="s">
        <v>38</v>
      </c>
      <c r="I87" s="5" t="s">
        <v>103</v>
      </c>
      <c r="J87" s="5">
        <v>140</v>
      </c>
      <c r="K87" s="5">
        <v>75</v>
      </c>
      <c r="L87" s="5">
        <v>180</v>
      </c>
      <c r="M87" s="10">
        <f t="shared" si="15"/>
        <v>395</v>
      </c>
      <c r="N87" s="11">
        <f t="shared" si="14"/>
        <v>60.147911207850129</v>
      </c>
      <c r="O87" s="5">
        <v>6</v>
      </c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1:52" ht="16.5" thickBot="1" x14ac:dyDescent="0.3">
      <c r="A88" s="5">
        <v>6</v>
      </c>
      <c r="B88" s="5" t="s">
        <v>281</v>
      </c>
      <c r="C88" s="5" t="s">
        <v>50</v>
      </c>
      <c r="D88" s="8">
        <v>40123</v>
      </c>
      <c r="E88" s="5" t="s">
        <v>199</v>
      </c>
      <c r="F88" s="9">
        <v>67.400000000000006</v>
      </c>
      <c r="G88" s="5" t="s">
        <v>32</v>
      </c>
      <c r="H88" s="5"/>
      <c r="I88" s="5" t="s">
        <v>42</v>
      </c>
      <c r="J88" s="5">
        <v>130</v>
      </c>
      <c r="K88" s="5">
        <v>85</v>
      </c>
      <c r="L88" s="5">
        <v>160</v>
      </c>
      <c r="M88" s="10">
        <f t="shared" si="15"/>
        <v>375</v>
      </c>
      <c r="N88" s="11">
        <f t="shared" si="14"/>
        <v>57.812084788910298</v>
      </c>
      <c r="O88" s="5">
        <v>5</v>
      </c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2" ht="16.5" thickBot="1" x14ac:dyDescent="0.3">
      <c r="A89" s="17" t="s">
        <v>61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9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1:52" ht="16.5" thickBot="1" x14ac:dyDescent="0.3">
      <c r="A90" s="5">
        <v>1</v>
      </c>
      <c r="B90" s="5" t="s">
        <v>282</v>
      </c>
      <c r="C90" s="5" t="s">
        <v>19</v>
      </c>
      <c r="D90" s="8">
        <v>41248</v>
      </c>
      <c r="E90" s="6" t="s">
        <v>193</v>
      </c>
      <c r="F90" s="5">
        <v>74.650000000000006</v>
      </c>
      <c r="G90" s="5" t="s">
        <v>159</v>
      </c>
      <c r="H90" s="5" t="s">
        <v>283</v>
      </c>
      <c r="I90" s="5" t="s">
        <v>284</v>
      </c>
      <c r="J90" s="5">
        <v>77.5</v>
      </c>
      <c r="K90" s="5">
        <v>45</v>
      </c>
      <c r="L90" s="5">
        <v>107.5</v>
      </c>
      <c r="M90" s="10">
        <f>SUM(J90:L90)</f>
        <v>230</v>
      </c>
      <c r="N90" s="11">
        <f>M90*(100/(610.32796-(1045.59282*EXP(-0.03048*F90))))</f>
        <v>45.73656386019411</v>
      </c>
      <c r="O90" s="5">
        <v>12</v>
      </c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2" ht="16.5" thickBot="1" x14ac:dyDescent="0.3">
      <c r="A91" s="17" t="s">
        <v>65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9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2" ht="15.75" x14ac:dyDescent="0.25">
      <c r="A92" s="5">
        <v>1</v>
      </c>
      <c r="B92" s="5" t="s">
        <v>285</v>
      </c>
      <c r="C92" s="5" t="s">
        <v>50</v>
      </c>
      <c r="D92" s="8">
        <v>40216</v>
      </c>
      <c r="E92" s="6" t="s">
        <v>193</v>
      </c>
      <c r="F92" s="9">
        <v>76.8</v>
      </c>
      <c r="G92" s="5" t="s">
        <v>32</v>
      </c>
      <c r="H92" s="5" t="s">
        <v>142</v>
      </c>
      <c r="I92" s="5" t="s">
        <v>143</v>
      </c>
      <c r="J92" s="5">
        <v>180</v>
      </c>
      <c r="K92" s="5">
        <v>90</v>
      </c>
      <c r="L92" s="5">
        <v>205</v>
      </c>
      <c r="M92" s="10">
        <f>SUM(J92:L92)</f>
        <v>475</v>
      </c>
      <c r="N92" s="11">
        <f t="shared" ref="N92:N105" si="16">M92*(100/(1199.72839-(1025.18162*EXP(-0.00921*F92))))</f>
        <v>68.40878735068415</v>
      </c>
      <c r="O92" s="5">
        <v>12</v>
      </c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1:52" ht="15.75" x14ac:dyDescent="0.25">
      <c r="A93" s="5">
        <v>2</v>
      </c>
      <c r="B93" s="5" t="s">
        <v>286</v>
      </c>
      <c r="C93" s="5" t="s">
        <v>50</v>
      </c>
      <c r="D93" s="8">
        <v>40367</v>
      </c>
      <c r="E93" s="5" t="s">
        <v>193</v>
      </c>
      <c r="F93" s="9">
        <v>79.25</v>
      </c>
      <c r="G93" s="5" t="s">
        <v>219</v>
      </c>
      <c r="H93" s="5" t="s">
        <v>220</v>
      </c>
      <c r="I93" s="5" t="s">
        <v>243</v>
      </c>
      <c r="J93" s="5">
        <v>170</v>
      </c>
      <c r="K93" s="5">
        <v>115</v>
      </c>
      <c r="L93" s="5">
        <v>190</v>
      </c>
      <c r="M93" s="10">
        <f t="shared" ref="M93:M105" si="17">SUM(J93:L93)</f>
        <v>475</v>
      </c>
      <c r="N93" s="11">
        <f t="shared" si="16"/>
        <v>67.315632995289519</v>
      </c>
      <c r="O93" s="5">
        <v>9</v>
      </c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1:52" ht="15.75" x14ac:dyDescent="0.25">
      <c r="A94" s="5">
        <v>3</v>
      </c>
      <c r="B94" s="5" t="s">
        <v>287</v>
      </c>
      <c r="C94" s="5" t="s">
        <v>50</v>
      </c>
      <c r="D94" s="8">
        <v>40482</v>
      </c>
      <c r="E94" s="6" t="s">
        <v>193</v>
      </c>
      <c r="F94" s="9">
        <v>79.8</v>
      </c>
      <c r="G94" s="5" t="s">
        <v>32</v>
      </c>
      <c r="H94" s="5"/>
      <c r="I94" s="5"/>
      <c r="J94" s="5">
        <v>130</v>
      </c>
      <c r="K94" s="5">
        <v>90</v>
      </c>
      <c r="L94" s="5">
        <v>150</v>
      </c>
      <c r="M94" s="10">
        <f t="shared" si="17"/>
        <v>370</v>
      </c>
      <c r="N94" s="11">
        <f t="shared" si="16"/>
        <v>52.250473066846979</v>
      </c>
      <c r="O94" s="5">
        <v>8</v>
      </c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52" ht="15.75" x14ac:dyDescent="0.25">
      <c r="A95" s="5">
        <v>4</v>
      </c>
      <c r="B95" s="5" t="s">
        <v>288</v>
      </c>
      <c r="C95" s="5" t="s">
        <v>50</v>
      </c>
      <c r="D95" s="8">
        <v>40400</v>
      </c>
      <c r="E95" s="6" t="s">
        <v>193</v>
      </c>
      <c r="F95" s="9">
        <v>79.349999999999994</v>
      </c>
      <c r="G95" s="5" t="s">
        <v>32</v>
      </c>
      <c r="H95" s="5" t="s">
        <v>38</v>
      </c>
      <c r="I95" s="5" t="s">
        <v>44</v>
      </c>
      <c r="J95" s="5">
        <v>117.5</v>
      </c>
      <c r="K95" s="5">
        <v>67.5</v>
      </c>
      <c r="L95" s="5">
        <v>145</v>
      </c>
      <c r="M95" s="10">
        <f t="shared" si="17"/>
        <v>330</v>
      </c>
      <c r="N95" s="11">
        <f t="shared" si="16"/>
        <v>46.736523636818433</v>
      </c>
      <c r="O95" s="5">
        <v>7</v>
      </c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</row>
    <row r="96" spans="1:52" ht="15.75" x14ac:dyDescent="0.25">
      <c r="A96" s="5">
        <v>5</v>
      </c>
      <c r="B96" s="5" t="s">
        <v>289</v>
      </c>
      <c r="C96" s="5" t="s">
        <v>50</v>
      </c>
      <c r="D96" s="8">
        <v>40235</v>
      </c>
      <c r="E96" s="5" t="s">
        <v>193</v>
      </c>
      <c r="F96" s="9">
        <v>77.8</v>
      </c>
      <c r="G96" s="5" t="s">
        <v>32</v>
      </c>
      <c r="H96" s="5"/>
      <c r="I96" s="5" t="s">
        <v>45</v>
      </c>
      <c r="J96" s="5">
        <v>125</v>
      </c>
      <c r="K96" s="5">
        <v>60</v>
      </c>
      <c r="L96" s="5">
        <v>127.5</v>
      </c>
      <c r="M96" s="10">
        <f t="shared" si="17"/>
        <v>312.5</v>
      </c>
      <c r="N96" s="11">
        <f t="shared" si="16"/>
        <v>44.707468437235633</v>
      </c>
      <c r="O96" s="5">
        <v>6</v>
      </c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</row>
    <row r="97" spans="1:52" ht="15.75" x14ac:dyDescent="0.25">
      <c r="A97" s="5">
        <v>6</v>
      </c>
      <c r="B97" s="5" t="s">
        <v>290</v>
      </c>
      <c r="C97" s="5" t="s">
        <v>50</v>
      </c>
      <c r="D97" s="8">
        <v>40611</v>
      </c>
      <c r="E97" s="6" t="s">
        <v>193</v>
      </c>
      <c r="F97" s="9">
        <v>78.05</v>
      </c>
      <c r="G97" s="5" t="s">
        <v>219</v>
      </c>
      <c r="H97" s="5" t="s">
        <v>220</v>
      </c>
      <c r="I97" s="5" t="s">
        <v>221</v>
      </c>
      <c r="J97" s="5">
        <v>95</v>
      </c>
      <c r="K97" s="5">
        <v>65</v>
      </c>
      <c r="L97" s="5">
        <v>100</v>
      </c>
      <c r="M97" s="10">
        <f t="shared" si="17"/>
        <v>260</v>
      </c>
      <c r="N97" s="11">
        <f t="shared" si="16"/>
        <v>37.135430765129847</v>
      </c>
      <c r="O97" s="5">
        <v>5</v>
      </c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1:52" ht="15.75" x14ac:dyDescent="0.25">
      <c r="A98" s="5">
        <v>7</v>
      </c>
      <c r="B98" s="5" t="s">
        <v>291</v>
      </c>
      <c r="C98" s="5" t="s">
        <v>50</v>
      </c>
      <c r="D98" s="8">
        <v>41138</v>
      </c>
      <c r="E98" s="6" t="s">
        <v>193</v>
      </c>
      <c r="F98" s="9">
        <v>80</v>
      </c>
      <c r="G98" s="5" t="s">
        <v>32</v>
      </c>
      <c r="H98" s="5"/>
      <c r="I98" s="5" t="s">
        <v>42</v>
      </c>
      <c r="J98" s="5">
        <v>65</v>
      </c>
      <c r="K98" s="5">
        <v>50</v>
      </c>
      <c r="L98" s="5">
        <v>100</v>
      </c>
      <c r="M98" s="10">
        <f t="shared" si="17"/>
        <v>215</v>
      </c>
      <c r="N98" s="11">
        <f t="shared" si="16"/>
        <v>30.323021049904359</v>
      </c>
      <c r="O98" s="5">
        <v>4</v>
      </c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</row>
    <row r="99" spans="1:52" ht="15.75" x14ac:dyDescent="0.25">
      <c r="A99" s="5">
        <v>8</v>
      </c>
      <c r="B99" s="5" t="s">
        <v>292</v>
      </c>
      <c r="C99" s="5" t="s">
        <v>50</v>
      </c>
      <c r="D99" s="8">
        <v>40709</v>
      </c>
      <c r="E99" s="5" t="s">
        <v>193</v>
      </c>
      <c r="F99" s="9">
        <v>81.7</v>
      </c>
      <c r="G99" s="5" t="s">
        <v>32</v>
      </c>
      <c r="H99" s="5"/>
      <c r="I99" s="5" t="s">
        <v>45</v>
      </c>
      <c r="J99" s="5">
        <v>65</v>
      </c>
      <c r="K99" s="5">
        <v>47.5</v>
      </c>
      <c r="L99" s="5">
        <v>100</v>
      </c>
      <c r="M99" s="10">
        <f t="shared" si="17"/>
        <v>212.5</v>
      </c>
      <c r="N99" s="11">
        <f t="shared" si="16"/>
        <v>29.651635055405283</v>
      </c>
      <c r="O99" s="5">
        <v>3</v>
      </c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</row>
    <row r="100" spans="1:52" ht="15.75" x14ac:dyDescent="0.25">
      <c r="A100" s="5" t="s">
        <v>89</v>
      </c>
      <c r="B100" s="5" t="s">
        <v>293</v>
      </c>
      <c r="C100" s="5" t="s">
        <v>50</v>
      </c>
      <c r="D100" s="8">
        <v>40745</v>
      </c>
      <c r="E100" s="6" t="s">
        <v>193</v>
      </c>
      <c r="F100" s="9">
        <v>80.150000000000006</v>
      </c>
      <c r="G100" s="5" t="s">
        <v>219</v>
      </c>
      <c r="H100" s="5" t="s">
        <v>220</v>
      </c>
      <c r="I100" s="5" t="s">
        <v>243</v>
      </c>
      <c r="J100" s="13">
        <v>110</v>
      </c>
      <c r="K100" s="5">
        <v>75</v>
      </c>
      <c r="L100" s="5" t="s">
        <v>89</v>
      </c>
      <c r="M100" s="10">
        <v>0</v>
      </c>
      <c r="N100" s="5">
        <v>0</v>
      </c>
      <c r="O100" s="5">
        <v>0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</row>
    <row r="101" spans="1:52" ht="15.75" x14ac:dyDescent="0.25">
      <c r="A101" s="5">
        <v>1</v>
      </c>
      <c r="B101" s="5" t="s">
        <v>294</v>
      </c>
      <c r="C101" s="5" t="s">
        <v>50</v>
      </c>
      <c r="D101" s="8">
        <v>40101</v>
      </c>
      <c r="E101" s="5" t="s">
        <v>199</v>
      </c>
      <c r="F101" s="9">
        <v>82.05</v>
      </c>
      <c r="G101" s="5" t="s">
        <v>32</v>
      </c>
      <c r="H101" s="5" t="s">
        <v>38</v>
      </c>
      <c r="I101" s="5" t="s">
        <v>300</v>
      </c>
      <c r="J101" s="5">
        <v>205</v>
      </c>
      <c r="K101" s="5">
        <v>125</v>
      </c>
      <c r="L101" s="5">
        <v>240</v>
      </c>
      <c r="M101" s="10">
        <f t="shared" si="17"/>
        <v>570</v>
      </c>
      <c r="N101" s="11">
        <f t="shared" si="16"/>
        <v>79.363981905465266</v>
      </c>
      <c r="O101" s="5">
        <v>12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1:52" ht="15.75" x14ac:dyDescent="0.25">
      <c r="A102" s="5">
        <v>2</v>
      </c>
      <c r="B102" s="5" t="s">
        <v>295</v>
      </c>
      <c r="C102" s="5" t="s">
        <v>50</v>
      </c>
      <c r="D102" s="8">
        <v>39811</v>
      </c>
      <c r="E102" s="5" t="s">
        <v>199</v>
      </c>
      <c r="F102" s="9">
        <v>80.400000000000006</v>
      </c>
      <c r="G102" s="5" t="s">
        <v>32</v>
      </c>
      <c r="H102" s="5" t="s">
        <v>142</v>
      </c>
      <c r="I102" s="5" t="s">
        <v>143</v>
      </c>
      <c r="J102" s="5">
        <v>195</v>
      </c>
      <c r="K102" s="5">
        <v>97.5</v>
      </c>
      <c r="L102" s="5">
        <v>207.5</v>
      </c>
      <c r="M102" s="10">
        <f t="shared" si="17"/>
        <v>500</v>
      </c>
      <c r="N102" s="11">
        <f t="shared" si="16"/>
        <v>70.339647957449273</v>
      </c>
      <c r="O102" s="5">
        <v>9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</row>
    <row r="103" spans="1:52" ht="15.75" x14ac:dyDescent="0.25">
      <c r="A103" s="5">
        <v>3</v>
      </c>
      <c r="B103" s="5" t="s">
        <v>296</v>
      </c>
      <c r="C103" s="5" t="s">
        <v>50</v>
      </c>
      <c r="D103" s="8">
        <v>40096</v>
      </c>
      <c r="E103" s="5" t="s">
        <v>199</v>
      </c>
      <c r="F103" s="9">
        <v>80.3</v>
      </c>
      <c r="G103" s="5" t="s">
        <v>32</v>
      </c>
      <c r="H103" s="5"/>
      <c r="I103" s="5" t="s">
        <v>42</v>
      </c>
      <c r="J103" s="5">
        <v>165</v>
      </c>
      <c r="K103" s="5">
        <v>95</v>
      </c>
      <c r="L103" s="5">
        <v>192.5</v>
      </c>
      <c r="M103" s="10">
        <f t="shared" si="17"/>
        <v>452.5</v>
      </c>
      <c r="N103" s="11">
        <f t="shared" si="16"/>
        <v>63.697748413287556</v>
      </c>
      <c r="O103" s="5">
        <v>8</v>
      </c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</row>
    <row r="104" spans="1:52" ht="15.75" x14ac:dyDescent="0.25">
      <c r="A104" s="5">
        <v>4</v>
      </c>
      <c r="B104" s="5" t="s">
        <v>297</v>
      </c>
      <c r="C104" s="5" t="s">
        <v>50</v>
      </c>
      <c r="D104" s="8">
        <v>39749</v>
      </c>
      <c r="E104" s="5" t="s">
        <v>199</v>
      </c>
      <c r="F104" s="9">
        <v>80.680000000000007</v>
      </c>
      <c r="G104" s="5" t="s">
        <v>37</v>
      </c>
      <c r="H104" s="5"/>
      <c r="I104" s="5" t="s">
        <v>80</v>
      </c>
      <c r="J104" s="5">
        <v>155</v>
      </c>
      <c r="K104" s="5">
        <v>100</v>
      </c>
      <c r="L104" s="5">
        <v>192.5</v>
      </c>
      <c r="M104" s="10">
        <f t="shared" si="17"/>
        <v>447.5</v>
      </c>
      <c r="N104" s="11">
        <f t="shared" si="16"/>
        <v>62.842669506841929</v>
      </c>
      <c r="O104" s="5">
        <v>7</v>
      </c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</row>
    <row r="105" spans="1:52" ht="15.75" x14ac:dyDescent="0.25">
      <c r="A105" s="5">
        <v>5</v>
      </c>
      <c r="B105" s="5" t="s">
        <v>298</v>
      </c>
      <c r="C105" s="5" t="s">
        <v>50</v>
      </c>
      <c r="D105" s="8">
        <v>39886</v>
      </c>
      <c r="E105" s="5" t="s">
        <v>199</v>
      </c>
      <c r="F105" s="9">
        <v>75.95</v>
      </c>
      <c r="G105" s="5" t="s">
        <v>37</v>
      </c>
      <c r="H105" s="5" t="s">
        <v>210</v>
      </c>
      <c r="I105" s="5" t="s">
        <v>48</v>
      </c>
      <c r="J105" s="5">
        <v>135</v>
      </c>
      <c r="K105" s="5">
        <v>122.5</v>
      </c>
      <c r="L105" s="5">
        <v>180</v>
      </c>
      <c r="M105" s="10">
        <f t="shared" si="17"/>
        <v>437.5</v>
      </c>
      <c r="N105" s="11">
        <f t="shared" si="16"/>
        <v>63.370585060579003</v>
      </c>
      <c r="O105" s="5">
        <v>6</v>
      </c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</row>
    <row r="106" spans="1:52" ht="16.5" thickBot="1" x14ac:dyDescent="0.3">
      <c r="A106" s="5" t="s">
        <v>89</v>
      </c>
      <c r="B106" s="5" t="s">
        <v>299</v>
      </c>
      <c r="C106" s="5" t="s">
        <v>50</v>
      </c>
      <c r="D106" s="8">
        <v>39919</v>
      </c>
      <c r="E106" s="5" t="s">
        <v>199</v>
      </c>
      <c r="F106" s="9">
        <v>78.8</v>
      </c>
      <c r="G106" s="5" t="s">
        <v>219</v>
      </c>
      <c r="H106" s="5" t="s">
        <v>220</v>
      </c>
      <c r="I106" s="5" t="s">
        <v>243</v>
      </c>
      <c r="J106" s="13">
        <v>150</v>
      </c>
      <c r="K106" s="5" t="s">
        <v>89</v>
      </c>
      <c r="L106" s="5" t="s">
        <v>89</v>
      </c>
      <c r="M106" s="10">
        <v>0</v>
      </c>
      <c r="N106" s="5">
        <v>0</v>
      </c>
      <c r="O106" s="5">
        <v>0</v>
      </c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</row>
    <row r="107" spans="1:52" ht="16.5" thickBot="1" x14ac:dyDescent="0.3">
      <c r="A107" s="17" t="s">
        <v>82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9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1:52" ht="16.5" thickBot="1" x14ac:dyDescent="0.3">
      <c r="A108" s="5">
        <v>1</v>
      </c>
      <c r="B108" s="5" t="s">
        <v>301</v>
      </c>
      <c r="C108" s="5" t="s">
        <v>19</v>
      </c>
      <c r="D108" s="8">
        <v>40759</v>
      </c>
      <c r="E108" s="6" t="s">
        <v>193</v>
      </c>
      <c r="F108" s="9">
        <v>76.099999999999994</v>
      </c>
      <c r="G108" s="5" t="s">
        <v>32</v>
      </c>
      <c r="H108" s="5" t="s">
        <v>38</v>
      </c>
      <c r="I108" s="5" t="s">
        <v>45</v>
      </c>
      <c r="J108" s="5">
        <v>90</v>
      </c>
      <c r="K108" s="5">
        <v>35</v>
      </c>
      <c r="L108" s="5">
        <v>100</v>
      </c>
      <c r="M108" s="10">
        <f>SUM(J108:L108)</f>
        <v>225</v>
      </c>
      <c r="N108" s="11">
        <f>M108*(100/(610.32796-(1045.59282*EXP(-0.03048*F108))))</f>
        <v>44.33276588667011</v>
      </c>
      <c r="O108" s="5">
        <v>12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1:52" ht="16.5" thickBot="1" x14ac:dyDescent="0.3">
      <c r="A109" s="17" t="s">
        <v>90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9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</row>
    <row r="110" spans="1:52" ht="15.75" x14ac:dyDescent="0.25">
      <c r="A110" s="5">
        <v>1</v>
      </c>
      <c r="B110" s="5" t="s">
        <v>302</v>
      </c>
      <c r="C110" s="5" t="s">
        <v>50</v>
      </c>
      <c r="D110" s="8">
        <v>40258</v>
      </c>
      <c r="E110" s="6" t="s">
        <v>193</v>
      </c>
      <c r="F110" s="9">
        <v>91.85</v>
      </c>
      <c r="G110" s="5" t="s">
        <v>32</v>
      </c>
      <c r="H110" s="5" t="s">
        <v>142</v>
      </c>
      <c r="I110" s="5" t="s">
        <v>143</v>
      </c>
      <c r="J110" s="5">
        <v>205</v>
      </c>
      <c r="K110" s="5">
        <v>130</v>
      </c>
      <c r="L110" s="5">
        <v>210</v>
      </c>
      <c r="M110" s="10">
        <f>SUM(J110:L110)</f>
        <v>545</v>
      </c>
      <c r="N110" s="11">
        <f t="shared" ref="N110:N136" si="18">M110*(100/(1199.72839-(1025.18162*EXP(-0.00921*F110))))</f>
        <v>71.732501091919957</v>
      </c>
      <c r="O110" s="5">
        <v>12</v>
      </c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</row>
    <row r="111" spans="1:52" ht="15.75" x14ac:dyDescent="0.25">
      <c r="A111" s="5">
        <v>2</v>
      </c>
      <c r="B111" s="5" t="s">
        <v>303</v>
      </c>
      <c r="C111" s="5" t="s">
        <v>50</v>
      </c>
      <c r="D111" s="8">
        <v>40374</v>
      </c>
      <c r="E111" s="5" t="s">
        <v>193</v>
      </c>
      <c r="F111" s="9">
        <v>92.25</v>
      </c>
      <c r="G111" s="5" t="s">
        <v>329</v>
      </c>
      <c r="H111" s="5" t="s">
        <v>308</v>
      </c>
      <c r="I111" s="5" t="s">
        <v>309</v>
      </c>
      <c r="J111" s="5">
        <v>200</v>
      </c>
      <c r="K111" s="5">
        <v>132.5</v>
      </c>
      <c r="L111" s="5">
        <v>185</v>
      </c>
      <c r="M111" s="10">
        <f t="shared" ref="M111:M121" si="19">SUM(J111:L111)</f>
        <v>517.5</v>
      </c>
      <c r="N111" s="11">
        <f t="shared" si="18"/>
        <v>67.968240812375811</v>
      </c>
      <c r="O111" s="5">
        <v>9</v>
      </c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</row>
    <row r="112" spans="1:52" ht="15.75" x14ac:dyDescent="0.25">
      <c r="A112" s="5">
        <v>3</v>
      </c>
      <c r="B112" s="5" t="s">
        <v>304</v>
      </c>
      <c r="C112" s="5" t="s">
        <v>50</v>
      </c>
      <c r="D112" s="8">
        <v>40181</v>
      </c>
      <c r="E112" s="6" t="s">
        <v>193</v>
      </c>
      <c r="F112" s="9">
        <v>90.55</v>
      </c>
      <c r="G112" s="5" t="s">
        <v>219</v>
      </c>
      <c r="H112" s="5" t="s">
        <v>220</v>
      </c>
      <c r="I112" s="5" t="s">
        <v>243</v>
      </c>
      <c r="J112" s="5">
        <v>185</v>
      </c>
      <c r="K112" s="5">
        <v>110</v>
      </c>
      <c r="L112" s="5">
        <v>200</v>
      </c>
      <c r="M112" s="10">
        <f t="shared" si="19"/>
        <v>495</v>
      </c>
      <c r="N112" s="11">
        <f t="shared" si="18"/>
        <v>65.609156421985077</v>
      </c>
      <c r="O112" s="5">
        <v>8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</row>
    <row r="113" spans="1:52" ht="15.75" x14ac:dyDescent="0.25">
      <c r="A113" s="5">
        <v>4</v>
      </c>
      <c r="B113" s="5" t="s">
        <v>305</v>
      </c>
      <c r="C113" s="5" t="s">
        <v>50</v>
      </c>
      <c r="D113" s="8">
        <v>40627</v>
      </c>
      <c r="E113" s="6" t="s">
        <v>193</v>
      </c>
      <c r="F113" s="9">
        <v>92.9</v>
      </c>
      <c r="G113" s="5" t="s">
        <v>32</v>
      </c>
      <c r="H113" s="5" t="s">
        <v>38</v>
      </c>
      <c r="I113" s="5" t="s">
        <v>310</v>
      </c>
      <c r="J113" s="5">
        <v>160</v>
      </c>
      <c r="K113" s="5">
        <v>80</v>
      </c>
      <c r="L113" s="5">
        <v>165</v>
      </c>
      <c r="M113" s="10">
        <f t="shared" si="19"/>
        <v>405</v>
      </c>
      <c r="N113" s="11">
        <f t="shared" si="18"/>
        <v>53.010379767367212</v>
      </c>
      <c r="O113" s="5">
        <v>7</v>
      </c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</row>
    <row r="114" spans="1:52" ht="15.75" x14ac:dyDescent="0.25">
      <c r="A114" s="5">
        <v>5</v>
      </c>
      <c r="B114" s="5" t="s">
        <v>306</v>
      </c>
      <c r="C114" s="5" t="s">
        <v>50</v>
      </c>
      <c r="D114" s="8">
        <v>40733</v>
      </c>
      <c r="E114" s="5" t="s">
        <v>193</v>
      </c>
      <c r="F114" s="9">
        <v>91.8</v>
      </c>
      <c r="G114" s="5" t="s">
        <v>219</v>
      </c>
      <c r="H114" s="5" t="s">
        <v>220</v>
      </c>
      <c r="I114" s="5" t="s">
        <v>221</v>
      </c>
      <c r="J114" s="5">
        <v>110</v>
      </c>
      <c r="K114" s="5">
        <v>72.5</v>
      </c>
      <c r="L114" s="5">
        <v>112.5</v>
      </c>
      <c r="M114" s="10">
        <f t="shared" si="19"/>
        <v>295</v>
      </c>
      <c r="N114" s="11">
        <f t="shared" si="18"/>
        <v>38.838043148873233</v>
      </c>
      <c r="O114" s="5">
        <v>6</v>
      </c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</row>
    <row r="115" spans="1:52" ht="15.75" x14ac:dyDescent="0.25">
      <c r="A115" s="5">
        <v>6</v>
      </c>
      <c r="B115" s="5" t="s">
        <v>307</v>
      </c>
      <c r="C115" s="5" t="s">
        <v>50</v>
      </c>
      <c r="D115" s="8">
        <v>41128</v>
      </c>
      <c r="E115" s="6" t="s">
        <v>193</v>
      </c>
      <c r="F115" s="9">
        <v>87.85</v>
      </c>
      <c r="G115" s="5" t="s">
        <v>32</v>
      </c>
      <c r="H115" s="5"/>
      <c r="I115" s="5" t="s">
        <v>42</v>
      </c>
      <c r="J115" s="5">
        <v>70</v>
      </c>
      <c r="K115" s="5">
        <v>35</v>
      </c>
      <c r="L115" s="5">
        <v>90</v>
      </c>
      <c r="M115" s="10">
        <f t="shared" si="19"/>
        <v>195</v>
      </c>
      <c r="N115" s="11">
        <f t="shared" si="18"/>
        <v>26.235886743991216</v>
      </c>
      <c r="O115" s="5">
        <v>5</v>
      </c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</row>
    <row r="116" spans="1:52" ht="15.75" x14ac:dyDescent="0.25">
      <c r="A116" s="5">
        <v>1</v>
      </c>
      <c r="B116" s="5" t="s">
        <v>311</v>
      </c>
      <c r="C116" s="5" t="s">
        <v>50</v>
      </c>
      <c r="D116" s="8">
        <v>40169</v>
      </c>
      <c r="E116" s="5" t="s">
        <v>199</v>
      </c>
      <c r="F116" s="9">
        <v>88.35</v>
      </c>
      <c r="G116" s="5" t="s">
        <v>37</v>
      </c>
      <c r="H116" s="5"/>
      <c r="I116" s="5" t="s">
        <v>80</v>
      </c>
      <c r="J116" s="5">
        <v>195</v>
      </c>
      <c r="K116" s="5">
        <v>130</v>
      </c>
      <c r="L116" s="5">
        <v>200</v>
      </c>
      <c r="M116" s="10">
        <f t="shared" si="19"/>
        <v>525</v>
      </c>
      <c r="N116" s="11">
        <f t="shared" si="18"/>
        <v>70.436332173761258</v>
      </c>
      <c r="O116" s="5">
        <v>12</v>
      </c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</row>
    <row r="117" spans="1:52" ht="15.75" x14ac:dyDescent="0.25">
      <c r="A117" s="5">
        <v>2</v>
      </c>
      <c r="B117" s="5" t="s">
        <v>312</v>
      </c>
      <c r="C117" s="5" t="s">
        <v>50</v>
      </c>
      <c r="D117" s="8">
        <v>39522</v>
      </c>
      <c r="E117" s="5" t="s">
        <v>199</v>
      </c>
      <c r="F117" s="9">
        <v>90.55</v>
      </c>
      <c r="G117" s="5" t="s">
        <v>32</v>
      </c>
      <c r="H117" s="5" t="s">
        <v>38</v>
      </c>
      <c r="I117" s="5"/>
      <c r="J117" s="5">
        <v>192.5</v>
      </c>
      <c r="K117" s="5">
        <v>112.5</v>
      </c>
      <c r="L117" s="5">
        <v>190</v>
      </c>
      <c r="M117" s="10">
        <f t="shared" si="19"/>
        <v>495</v>
      </c>
      <c r="N117" s="11">
        <f t="shared" si="18"/>
        <v>65.609156421985077</v>
      </c>
      <c r="O117" s="5">
        <v>9</v>
      </c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</row>
    <row r="118" spans="1:52" ht="15.75" x14ac:dyDescent="0.25">
      <c r="A118" s="5">
        <v>3</v>
      </c>
      <c r="B118" s="5" t="s">
        <v>313</v>
      </c>
      <c r="C118" s="5" t="s">
        <v>50</v>
      </c>
      <c r="D118" s="8">
        <v>39767</v>
      </c>
      <c r="E118" s="5" t="s">
        <v>199</v>
      </c>
      <c r="F118" s="9">
        <v>84.1</v>
      </c>
      <c r="G118" s="5" t="s">
        <v>37</v>
      </c>
      <c r="H118" s="5"/>
      <c r="I118" s="5" t="s">
        <v>80</v>
      </c>
      <c r="J118" s="5">
        <v>170</v>
      </c>
      <c r="K118" s="5">
        <v>120</v>
      </c>
      <c r="L118" s="5">
        <v>200</v>
      </c>
      <c r="M118" s="10">
        <f t="shared" si="19"/>
        <v>490</v>
      </c>
      <c r="N118" s="11">
        <f t="shared" si="18"/>
        <v>67.380259920145107</v>
      </c>
      <c r="O118" s="5">
        <v>8</v>
      </c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1:52" ht="15.75" x14ac:dyDescent="0.25">
      <c r="A119" s="5">
        <v>4</v>
      </c>
      <c r="B119" s="5" t="s">
        <v>314</v>
      </c>
      <c r="C119" s="5" t="s">
        <v>50</v>
      </c>
      <c r="D119" s="8">
        <v>40146</v>
      </c>
      <c r="E119" s="5" t="s">
        <v>199</v>
      </c>
      <c r="F119" s="9">
        <v>91.2</v>
      </c>
      <c r="G119" s="5" t="s">
        <v>219</v>
      </c>
      <c r="H119" s="5"/>
      <c r="I119" s="5" t="s">
        <v>221</v>
      </c>
      <c r="J119" s="5">
        <v>140</v>
      </c>
      <c r="K119" s="5">
        <v>120</v>
      </c>
      <c r="L119" s="5">
        <v>170</v>
      </c>
      <c r="M119" s="10">
        <f t="shared" si="19"/>
        <v>430</v>
      </c>
      <c r="N119" s="11">
        <f t="shared" si="18"/>
        <v>56.793758416665753</v>
      </c>
      <c r="O119" s="5">
        <v>7</v>
      </c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52" ht="15.75" x14ac:dyDescent="0.25">
      <c r="A120" s="5">
        <v>5</v>
      </c>
      <c r="B120" s="5" t="s">
        <v>315</v>
      </c>
      <c r="C120" s="5" t="s">
        <v>50</v>
      </c>
      <c r="D120" s="8">
        <v>40175</v>
      </c>
      <c r="E120" s="5" t="s">
        <v>199</v>
      </c>
      <c r="F120" s="9">
        <v>91.65</v>
      </c>
      <c r="G120" s="5" t="s">
        <v>32</v>
      </c>
      <c r="H120" s="5" t="s">
        <v>38</v>
      </c>
      <c r="I120" s="5" t="s">
        <v>81</v>
      </c>
      <c r="J120" s="5">
        <v>170</v>
      </c>
      <c r="K120" s="5">
        <v>67.5</v>
      </c>
      <c r="L120" s="5">
        <v>175</v>
      </c>
      <c r="M120" s="10">
        <f t="shared" si="19"/>
        <v>412.5</v>
      </c>
      <c r="N120" s="11">
        <f t="shared" si="18"/>
        <v>54.350975175056469</v>
      </c>
      <c r="O120" s="5">
        <v>6</v>
      </c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1:52" ht="16.5" thickBot="1" x14ac:dyDescent="0.3">
      <c r="A121" s="5">
        <v>6</v>
      </c>
      <c r="B121" s="5" t="s">
        <v>316</v>
      </c>
      <c r="C121" s="5" t="s">
        <v>50</v>
      </c>
      <c r="D121" s="8">
        <v>40118</v>
      </c>
      <c r="E121" s="5" t="s">
        <v>199</v>
      </c>
      <c r="F121" s="9">
        <v>86.6</v>
      </c>
      <c r="G121" s="5" t="s">
        <v>219</v>
      </c>
      <c r="H121" s="5" t="s">
        <v>220</v>
      </c>
      <c r="I121" s="5" t="s">
        <v>243</v>
      </c>
      <c r="J121" s="5">
        <v>115</v>
      </c>
      <c r="K121" s="5">
        <v>90</v>
      </c>
      <c r="L121" s="5">
        <v>160</v>
      </c>
      <c r="M121" s="10">
        <f t="shared" si="19"/>
        <v>365</v>
      </c>
      <c r="N121" s="11">
        <f t="shared" si="18"/>
        <v>49.459920884771144</v>
      </c>
      <c r="O121" s="5">
        <v>5</v>
      </c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  <row r="122" spans="1:52" ht="16.5" thickBot="1" x14ac:dyDescent="0.3">
      <c r="A122" s="17" t="s">
        <v>106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9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</row>
    <row r="123" spans="1:52" ht="15.75" x14ac:dyDescent="0.25">
      <c r="A123" s="5">
        <v>1</v>
      </c>
      <c r="B123" s="5" t="s">
        <v>317</v>
      </c>
      <c r="C123" s="5" t="s">
        <v>50</v>
      </c>
      <c r="D123" s="8">
        <v>40282</v>
      </c>
      <c r="E123" s="6" t="s">
        <v>193</v>
      </c>
      <c r="F123" s="9">
        <v>103</v>
      </c>
      <c r="G123" s="5" t="s">
        <v>32</v>
      </c>
      <c r="H123" s="5"/>
      <c r="I123" s="5" t="s">
        <v>323</v>
      </c>
      <c r="J123" s="5">
        <v>190</v>
      </c>
      <c r="K123" s="5">
        <v>115</v>
      </c>
      <c r="L123" s="5">
        <v>232.5</v>
      </c>
      <c r="M123" s="10">
        <f>SUM(J123:L123)</f>
        <v>537.5</v>
      </c>
      <c r="N123" s="11">
        <f t="shared" si="18"/>
        <v>66.961083525945028</v>
      </c>
      <c r="O123" s="5">
        <v>12</v>
      </c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</row>
    <row r="124" spans="1:52" ht="15.75" x14ac:dyDescent="0.25">
      <c r="A124" s="5">
        <v>2</v>
      </c>
      <c r="B124" s="5" t="s">
        <v>318</v>
      </c>
      <c r="C124" s="5" t="s">
        <v>50</v>
      </c>
      <c r="D124" s="8">
        <v>40323</v>
      </c>
      <c r="E124" s="5" t="s">
        <v>193</v>
      </c>
      <c r="F124" s="9">
        <v>100</v>
      </c>
      <c r="G124" s="5" t="s">
        <v>32</v>
      </c>
      <c r="H124" s="5" t="s">
        <v>32</v>
      </c>
      <c r="I124" s="5" t="s">
        <v>129</v>
      </c>
      <c r="J124" s="5">
        <v>180</v>
      </c>
      <c r="K124" s="5">
        <v>150</v>
      </c>
      <c r="L124" s="5">
        <v>195</v>
      </c>
      <c r="M124" s="10">
        <f t="shared" ref="M124:M133" si="20">SUM(J124:L124)</f>
        <v>525</v>
      </c>
      <c r="N124" s="11">
        <f t="shared" si="18"/>
        <v>66.322853705378989</v>
      </c>
      <c r="O124" s="5">
        <v>9</v>
      </c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</row>
    <row r="125" spans="1:52" ht="15.75" x14ac:dyDescent="0.25">
      <c r="A125" s="5">
        <v>3</v>
      </c>
      <c r="B125" s="5" t="s">
        <v>319</v>
      </c>
      <c r="C125" s="5" t="s">
        <v>50</v>
      </c>
      <c r="D125" s="8">
        <v>40210</v>
      </c>
      <c r="E125" s="6" t="s">
        <v>193</v>
      </c>
      <c r="F125" s="9">
        <v>99.6</v>
      </c>
      <c r="G125" s="5" t="s">
        <v>32</v>
      </c>
      <c r="H125" s="5" t="s">
        <v>142</v>
      </c>
      <c r="I125" s="5" t="s">
        <v>143</v>
      </c>
      <c r="J125" s="5">
        <v>200</v>
      </c>
      <c r="K125" s="5">
        <v>90</v>
      </c>
      <c r="L125" s="5">
        <v>195</v>
      </c>
      <c r="M125" s="10">
        <f t="shared" si="20"/>
        <v>485</v>
      </c>
      <c r="N125" s="11">
        <f t="shared" si="18"/>
        <v>61.386502559923933</v>
      </c>
      <c r="O125" s="5">
        <v>8</v>
      </c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</row>
    <row r="126" spans="1:52" ht="15.75" x14ac:dyDescent="0.25">
      <c r="A126" s="5">
        <v>4</v>
      </c>
      <c r="B126" s="5" t="s">
        <v>320</v>
      </c>
      <c r="C126" s="5" t="s">
        <v>50</v>
      </c>
      <c r="D126" s="8">
        <v>40319</v>
      </c>
      <c r="E126" s="6" t="s">
        <v>193</v>
      </c>
      <c r="F126" s="9">
        <v>95.6</v>
      </c>
      <c r="G126" s="5" t="s">
        <v>32</v>
      </c>
      <c r="H126" s="5" t="s">
        <v>142</v>
      </c>
      <c r="I126" s="5" t="s">
        <v>60</v>
      </c>
      <c r="J126" s="5">
        <v>160</v>
      </c>
      <c r="K126" s="5">
        <v>112.5</v>
      </c>
      <c r="L126" s="5">
        <v>185</v>
      </c>
      <c r="M126" s="10">
        <f t="shared" si="20"/>
        <v>457.5</v>
      </c>
      <c r="N126" s="11">
        <f t="shared" si="18"/>
        <v>59.054894534865973</v>
      </c>
      <c r="O126" s="5">
        <v>7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</row>
    <row r="127" spans="1:52" ht="15.75" x14ac:dyDescent="0.25">
      <c r="A127" s="5">
        <v>5</v>
      </c>
      <c r="B127" s="5" t="s">
        <v>321</v>
      </c>
      <c r="C127" s="5" t="s">
        <v>50</v>
      </c>
      <c r="D127" s="8">
        <v>40355</v>
      </c>
      <c r="E127" s="5" t="s">
        <v>193</v>
      </c>
      <c r="F127" s="9">
        <v>102.5</v>
      </c>
      <c r="G127" s="5" t="s">
        <v>32</v>
      </c>
      <c r="H127" s="5"/>
      <c r="I127" s="5" t="s">
        <v>44</v>
      </c>
      <c r="J127" s="5">
        <v>137.5</v>
      </c>
      <c r="K127" s="5">
        <v>75</v>
      </c>
      <c r="L127" s="5">
        <v>157.5</v>
      </c>
      <c r="M127" s="10">
        <f t="shared" si="20"/>
        <v>370</v>
      </c>
      <c r="N127" s="11">
        <f t="shared" si="18"/>
        <v>46.19961107110381</v>
      </c>
      <c r="O127" s="5">
        <v>6</v>
      </c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</row>
    <row r="128" spans="1:52" ht="15.75" x14ac:dyDescent="0.25">
      <c r="A128" s="5">
        <v>6</v>
      </c>
      <c r="B128" s="5" t="s">
        <v>322</v>
      </c>
      <c r="C128" s="5" t="s">
        <v>50</v>
      </c>
      <c r="D128" s="8">
        <v>40681</v>
      </c>
      <c r="E128" s="6" t="s">
        <v>193</v>
      </c>
      <c r="F128" s="9">
        <v>96.65</v>
      </c>
      <c r="G128" s="5" t="s">
        <v>32</v>
      </c>
      <c r="H128" s="5" t="s">
        <v>38</v>
      </c>
      <c r="I128" s="5" t="s">
        <v>45</v>
      </c>
      <c r="J128" s="5">
        <v>117.5</v>
      </c>
      <c r="K128" s="5">
        <v>67.5</v>
      </c>
      <c r="L128" s="5">
        <v>120</v>
      </c>
      <c r="M128" s="10">
        <f t="shared" si="20"/>
        <v>305</v>
      </c>
      <c r="N128" s="11">
        <f t="shared" si="18"/>
        <v>39.163149915512768</v>
      </c>
      <c r="O128" s="5">
        <v>5</v>
      </c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</row>
    <row r="129" spans="1:52" ht="15.75" x14ac:dyDescent="0.25">
      <c r="A129" s="5">
        <v>1</v>
      </c>
      <c r="B129" s="5" t="s">
        <v>324</v>
      </c>
      <c r="C129" s="5" t="s">
        <v>50</v>
      </c>
      <c r="D129" s="8">
        <v>39784</v>
      </c>
      <c r="E129" s="5" t="s">
        <v>199</v>
      </c>
      <c r="F129" s="9">
        <v>104.6</v>
      </c>
      <c r="G129" s="5" t="s">
        <v>32</v>
      </c>
      <c r="H129" s="5" t="s">
        <v>38</v>
      </c>
      <c r="I129" s="5" t="s">
        <v>217</v>
      </c>
      <c r="J129" s="5">
        <v>212.5</v>
      </c>
      <c r="K129" s="5">
        <v>112.5</v>
      </c>
      <c r="L129" s="5">
        <v>240</v>
      </c>
      <c r="M129" s="10">
        <f t="shared" si="20"/>
        <v>565</v>
      </c>
      <c r="N129" s="11">
        <f t="shared" si="18"/>
        <v>69.881401473465317</v>
      </c>
      <c r="O129" s="5">
        <v>12</v>
      </c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</row>
    <row r="130" spans="1:52" ht="15.75" x14ac:dyDescent="0.25">
      <c r="A130" s="5">
        <v>2</v>
      </c>
      <c r="B130" s="5" t="s">
        <v>325</v>
      </c>
      <c r="C130" s="5" t="s">
        <v>50</v>
      </c>
      <c r="D130" s="8">
        <v>39558</v>
      </c>
      <c r="E130" s="5" t="s">
        <v>199</v>
      </c>
      <c r="F130" s="9">
        <v>100.45</v>
      </c>
      <c r="G130" s="5" t="s">
        <v>32</v>
      </c>
      <c r="H130" s="5"/>
      <c r="I130" s="5" t="s">
        <v>129</v>
      </c>
      <c r="J130" s="5">
        <v>175</v>
      </c>
      <c r="K130" s="5">
        <v>130</v>
      </c>
      <c r="L130" s="5">
        <v>190</v>
      </c>
      <c r="M130" s="10">
        <f t="shared" si="20"/>
        <v>495</v>
      </c>
      <c r="N130" s="11">
        <f t="shared" si="18"/>
        <v>62.399907646041093</v>
      </c>
      <c r="O130" s="5">
        <v>9</v>
      </c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</row>
    <row r="131" spans="1:52" ht="15.75" x14ac:dyDescent="0.25">
      <c r="A131" s="5">
        <v>3</v>
      </c>
      <c r="B131" s="5" t="s">
        <v>326</v>
      </c>
      <c r="C131" s="5" t="s">
        <v>50</v>
      </c>
      <c r="D131" s="8">
        <v>40038</v>
      </c>
      <c r="E131" s="5" t="s">
        <v>199</v>
      </c>
      <c r="F131" s="9">
        <v>96.85</v>
      </c>
      <c r="G131" s="5" t="s">
        <v>37</v>
      </c>
      <c r="H131" s="5" t="s">
        <v>330</v>
      </c>
      <c r="I131" s="5" t="s">
        <v>80</v>
      </c>
      <c r="J131" s="5">
        <v>170</v>
      </c>
      <c r="K131" s="5">
        <v>100</v>
      </c>
      <c r="L131" s="5">
        <v>210</v>
      </c>
      <c r="M131" s="10">
        <f t="shared" si="20"/>
        <v>480</v>
      </c>
      <c r="N131" s="11">
        <f t="shared" si="18"/>
        <v>61.572564818500261</v>
      </c>
      <c r="O131" s="5">
        <v>8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</row>
    <row r="132" spans="1:52" ht="15.75" x14ac:dyDescent="0.25">
      <c r="A132" s="5">
        <v>4</v>
      </c>
      <c r="B132" s="5" t="s">
        <v>327</v>
      </c>
      <c r="C132" s="5" t="s">
        <v>50</v>
      </c>
      <c r="D132" s="8">
        <v>39798</v>
      </c>
      <c r="E132" s="5" t="s">
        <v>199</v>
      </c>
      <c r="F132" s="9">
        <v>96.7</v>
      </c>
      <c r="G132" s="5" t="s">
        <v>32</v>
      </c>
      <c r="H132" s="5"/>
      <c r="I132" s="5" t="s">
        <v>143</v>
      </c>
      <c r="J132" s="5">
        <v>175</v>
      </c>
      <c r="K132" s="5">
        <v>110</v>
      </c>
      <c r="L132" s="5">
        <v>192.5</v>
      </c>
      <c r="M132" s="10">
        <f t="shared" si="20"/>
        <v>477.5</v>
      </c>
      <c r="N132" s="11">
        <f t="shared" si="18"/>
        <v>61.297546914387098</v>
      </c>
      <c r="O132" s="5">
        <v>7</v>
      </c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</row>
    <row r="133" spans="1:52" ht="16.5" thickBot="1" x14ac:dyDescent="0.3">
      <c r="A133" s="5">
        <v>5</v>
      </c>
      <c r="B133" s="5" t="s">
        <v>328</v>
      </c>
      <c r="C133" s="5" t="s">
        <v>50</v>
      </c>
      <c r="D133" s="8">
        <v>39800</v>
      </c>
      <c r="E133" s="5" t="s">
        <v>199</v>
      </c>
      <c r="F133" s="9">
        <v>103.1</v>
      </c>
      <c r="G133" s="5" t="s">
        <v>329</v>
      </c>
      <c r="H133" s="5" t="s">
        <v>308</v>
      </c>
      <c r="I133" s="5" t="s">
        <v>309</v>
      </c>
      <c r="J133" s="5">
        <v>170</v>
      </c>
      <c r="K133" s="5">
        <v>107.5</v>
      </c>
      <c r="L133" s="5">
        <v>185</v>
      </c>
      <c r="M133" s="10">
        <f t="shared" si="20"/>
        <v>462.5</v>
      </c>
      <c r="N133" s="11">
        <f t="shared" si="18"/>
        <v>57.591453802452364</v>
      </c>
      <c r="O133" s="5">
        <v>6</v>
      </c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</row>
    <row r="134" spans="1:52" ht="16.5" thickBot="1" x14ac:dyDescent="0.3">
      <c r="A134" s="17" t="s">
        <v>121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9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</row>
    <row r="135" spans="1:52" ht="15.75" x14ac:dyDescent="0.25">
      <c r="A135" s="5">
        <v>1</v>
      </c>
      <c r="B135" s="5" t="s">
        <v>331</v>
      </c>
      <c r="C135" s="5" t="s">
        <v>50</v>
      </c>
      <c r="D135" s="8">
        <v>39670</v>
      </c>
      <c r="E135" s="5" t="s">
        <v>199</v>
      </c>
      <c r="F135" s="9">
        <v>107.2</v>
      </c>
      <c r="G135" s="5" t="s">
        <v>115</v>
      </c>
      <c r="H135" s="5" t="s">
        <v>116</v>
      </c>
      <c r="I135" s="5"/>
      <c r="J135" s="5">
        <v>180</v>
      </c>
      <c r="K135" s="5">
        <v>125</v>
      </c>
      <c r="L135" s="5">
        <v>205</v>
      </c>
      <c r="M135" s="10">
        <f>SUM(J135:L135)</f>
        <v>510</v>
      </c>
      <c r="N135" s="11">
        <f t="shared" si="18"/>
        <v>62.364764071051994</v>
      </c>
      <c r="O135" s="5">
        <v>12</v>
      </c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</row>
    <row r="136" spans="1:52" ht="16.5" thickBot="1" x14ac:dyDescent="0.3">
      <c r="A136" s="5">
        <v>2</v>
      </c>
      <c r="B136" s="5" t="s">
        <v>332</v>
      </c>
      <c r="C136" s="5" t="s">
        <v>50</v>
      </c>
      <c r="D136" s="8">
        <v>39757</v>
      </c>
      <c r="E136" s="5" t="s">
        <v>199</v>
      </c>
      <c r="F136" s="9">
        <v>108.4</v>
      </c>
      <c r="G136" s="5" t="s">
        <v>219</v>
      </c>
      <c r="H136" s="5" t="s">
        <v>220</v>
      </c>
      <c r="I136" s="5" t="s">
        <v>221</v>
      </c>
      <c r="J136" s="5">
        <v>165</v>
      </c>
      <c r="K136" s="5">
        <v>95</v>
      </c>
      <c r="L136" s="5">
        <v>170</v>
      </c>
      <c r="M136" s="10">
        <f>SUM(J136:L136)</f>
        <v>430</v>
      </c>
      <c r="N136" s="11">
        <f t="shared" si="18"/>
        <v>52.313495147065908</v>
      </c>
      <c r="O136" s="5">
        <v>9</v>
      </c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</row>
    <row r="137" spans="1:52" ht="16.5" thickBot="1" x14ac:dyDescent="0.3">
      <c r="A137" s="17" t="s">
        <v>122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9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</row>
    <row r="138" spans="1:52" ht="15.75" x14ac:dyDescent="0.25">
      <c r="A138" s="5">
        <v>1</v>
      </c>
      <c r="B138" s="5" t="s">
        <v>333</v>
      </c>
      <c r="C138" s="5" t="s">
        <v>50</v>
      </c>
      <c r="D138" s="8">
        <v>39801</v>
      </c>
      <c r="E138" s="5" t="s">
        <v>199</v>
      </c>
      <c r="F138" s="5">
        <v>145.75</v>
      </c>
      <c r="G138" s="5" t="s">
        <v>147</v>
      </c>
      <c r="H138" s="5" t="s">
        <v>148</v>
      </c>
      <c r="I138" s="5" t="s">
        <v>149</v>
      </c>
      <c r="J138" s="5">
        <v>232.5</v>
      </c>
      <c r="K138" s="5">
        <v>135</v>
      </c>
      <c r="L138" s="5">
        <v>240</v>
      </c>
      <c r="M138" s="10">
        <f>SUM(J138:L138)</f>
        <v>607.5</v>
      </c>
      <c r="N138" s="11">
        <f t="shared" ref="N138" si="21">M138*(100/(1199.72839-(1025.18162*EXP(-0.00921*F138))))</f>
        <v>65.18792036546462</v>
      </c>
      <c r="O138" s="5">
        <v>12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</row>
    <row r="139" spans="1:52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</row>
    <row r="140" spans="1:52" ht="18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14" t="s">
        <v>334</v>
      </c>
      <c r="Q140" s="15"/>
      <c r="R140" s="15"/>
      <c r="S140" s="15"/>
      <c r="T140" s="16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</row>
    <row r="141" spans="1:52" ht="18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2" t="s">
        <v>0</v>
      </c>
      <c r="Q141" s="2" t="s">
        <v>1</v>
      </c>
      <c r="R141" s="2" t="s">
        <v>131</v>
      </c>
      <c r="S141" s="2" t="s">
        <v>10</v>
      </c>
      <c r="T141" s="2" t="s">
        <v>5</v>
      </c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</row>
    <row r="142" spans="1:52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5">
        <v>1</v>
      </c>
      <c r="Q142" s="5" t="s">
        <v>255</v>
      </c>
      <c r="R142" s="11">
        <f>S142*(100/(1199.72839-(1025.18162*EXP(-0.00921*T142))))</f>
        <v>72.504524589207989</v>
      </c>
      <c r="S142" s="5">
        <v>462.5</v>
      </c>
      <c r="T142" s="9">
        <v>65.3</v>
      </c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</row>
    <row r="143" spans="1:52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5">
        <v>2</v>
      </c>
      <c r="Q143" s="5" t="s">
        <v>302</v>
      </c>
      <c r="R143" s="11">
        <f t="shared" ref="R143:R151" si="22">S143*(100/(1199.72839-(1025.18162*EXP(-0.00921*T143))))</f>
        <v>71.732501091919957</v>
      </c>
      <c r="S143" s="5">
        <v>545</v>
      </c>
      <c r="T143" s="9">
        <v>91.85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</row>
    <row r="144" spans="1:52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5">
        <v>3</v>
      </c>
      <c r="Q144" s="5" t="s">
        <v>267</v>
      </c>
      <c r="R144" s="11">
        <f t="shared" si="22"/>
        <v>69.739213096644463</v>
      </c>
      <c r="S144" s="5">
        <v>470</v>
      </c>
      <c r="T144" s="9">
        <v>72.5</v>
      </c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</row>
    <row r="145" spans="1:52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5">
        <v>4</v>
      </c>
      <c r="Q145" s="5" t="s">
        <v>285</v>
      </c>
      <c r="R145" s="11">
        <f t="shared" si="22"/>
        <v>68.40878735068415</v>
      </c>
      <c r="S145" s="5">
        <v>475</v>
      </c>
      <c r="T145" s="9">
        <v>76.8</v>
      </c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</row>
    <row r="146" spans="1:52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5">
        <v>5</v>
      </c>
      <c r="Q146" s="5" t="s">
        <v>303</v>
      </c>
      <c r="R146" s="11">
        <f t="shared" si="22"/>
        <v>67.968240812375811</v>
      </c>
      <c r="S146" s="5">
        <v>517.5</v>
      </c>
      <c r="T146" s="9">
        <v>92.25</v>
      </c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</row>
    <row r="147" spans="1:52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5">
        <v>6</v>
      </c>
      <c r="Q147" s="5" t="s">
        <v>286</v>
      </c>
      <c r="R147" s="11">
        <f t="shared" si="22"/>
        <v>67.315632995289519</v>
      </c>
      <c r="S147" s="5">
        <v>475</v>
      </c>
      <c r="T147" s="9">
        <v>79.25</v>
      </c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</row>
    <row r="148" spans="1:52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5">
        <v>7</v>
      </c>
      <c r="Q148" s="5" t="s">
        <v>317</v>
      </c>
      <c r="R148" s="11">
        <f t="shared" si="22"/>
        <v>66.961083525945028</v>
      </c>
      <c r="S148" s="5">
        <v>537.5</v>
      </c>
      <c r="T148" s="9">
        <v>103</v>
      </c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</row>
    <row r="149" spans="1:52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5">
        <v>8</v>
      </c>
      <c r="Q149" s="5" t="s">
        <v>318</v>
      </c>
      <c r="R149" s="11">
        <f t="shared" si="22"/>
        <v>66.322853705378989</v>
      </c>
      <c r="S149" s="5">
        <v>525</v>
      </c>
      <c r="T149" s="9">
        <v>100</v>
      </c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</row>
    <row r="150" spans="1:52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5">
        <v>9</v>
      </c>
      <c r="Q150" s="5" t="s">
        <v>304</v>
      </c>
      <c r="R150" s="11">
        <f t="shared" si="22"/>
        <v>65.609156421985077</v>
      </c>
      <c r="S150" s="5">
        <v>495</v>
      </c>
      <c r="T150" s="9">
        <v>90.55</v>
      </c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</row>
    <row r="151" spans="1:52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5">
        <v>10</v>
      </c>
      <c r="Q151" s="5" t="s">
        <v>268</v>
      </c>
      <c r="R151" s="11">
        <f t="shared" si="22"/>
        <v>65.494281727161194</v>
      </c>
      <c r="S151" s="5">
        <v>442.5</v>
      </c>
      <c r="T151" s="9">
        <v>72.849999999999994</v>
      </c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</row>
    <row r="152" spans="1:52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</row>
    <row r="153" spans="1:52" ht="18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14" t="s">
        <v>335</v>
      </c>
      <c r="Q153" s="15"/>
      <c r="R153" s="15"/>
      <c r="S153" s="15"/>
      <c r="T153" s="16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 ht="18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2" t="s">
        <v>0</v>
      </c>
      <c r="Q154" s="2" t="s">
        <v>1</v>
      </c>
      <c r="R154" s="2" t="s">
        <v>131</v>
      </c>
      <c r="S154" s="2" t="s">
        <v>10</v>
      </c>
      <c r="T154" s="2" t="s">
        <v>5</v>
      </c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</row>
    <row r="155" spans="1:52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5">
        <v>1</v>
      </c>
      <c r="Q155" s="5" t="s">
        <v>294</v>
      </c>
      <c r="R155" s="11">
        <f>S155*(100/(1199.72839-(1025.18162*EXP(-0.00921*T155))))</f>
        <v>79.363981905465266</v>
      </c>
      <c r="S155" s="5">
        <v>570</v>
      </c>
      <c r="T155" s="9">
        <v>82.05</v>
      </c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</row>
    <row r="156" spans="1:52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5">
        <v>2</v>
      </c>
      <c r="Q156" s="5" t="s">
        <v>227</v>
      </c>
      <c r="R156" s="11">
        <f t="shared" ref="R156:R164" si="23">S156*(100/(1199.72839-(1025.18162*EXP(-0.00921*T156))))</f>
        <v>77.132238656686837</v>
      </c>
      <c r="S156" s="5">
        <v>460</v>
      </c>
      <c r="T156" s="9">
        <v>57.56</v>
      </c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</row>
    <row r="157" spans="1:52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5">
        <v>3</v>
      </c>
      <c r="Q157" s="5" t="s">
        <v>228</v>
      </c>
      <c r="R157" s="11">
        <f t="shared" si="23"/>
        <v>74.992114807464745</v>
      </c>
      <c r="S157" s="5">
        <v>432.5</v>
      </c>
      <c r="T157" s="9">
        <v>54.08</v>
      </c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</row>
    <row r="158" spans="1:52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5">
        <v>4</v>
      </c>
      <c r="Q158" s="5" t="s">
        <v>277</v>
      </c>
      <c r="R158" s="11">
        <f t="shared" si="23"/>
        <v>73.813046028914414</v>
      </c>
      <c r="S158" s="5">
        <v>487.5</v>
      </c>
      <c r="T158" s="9">
        <v>69.75</v>
      </c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</row>
    <row r="159" spans="1:52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5">
        <v>5</v>
      </c>
      <c r="Q159" s="5" t="s">
        <v>278</v>
      </c>
      <c r="R159" s="11">
        <f t="shared" si="23"/>
        <v>70.53036844294958</v>
      </c>
      <c r="S159" s="5">
        <v>470</v>
      </c>
      <c r="T159" s="9">
        <v>70.95</v>
      </c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</row>
    <row r="160" spans="1:52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5">
        <v>6</v>
      </c>
      <c r="Q160" s="5" t="s">
        <v>311</v>
      </c>
      <c r="R160" s="11">
        <f t="shared" si="23"/>
        <v>70.436332173761258</v>
      </c>
      <c r="S160" s="5">
        <v>525</v>
      </c>
      <c r="T160" s="9">
        <v>88.35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</row>
    <row r="161" spans="1:52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5">
        <v>7</v>
      </c>
      <c r="Q161" s="5" t="s">
        <v>295</v>
      </c>
      <c r="R161" s="11">
        <f t="shared" si="23"/>
        <v>70.339647957449273</v>
      </c>
      <c r="S161" s="5">
        <v>500</v>
      </c>
      <c r="T161" s="9">
        <v>80.400000000000006</v>
      </c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</row>
    <row r="162" spans="1:52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5">
        <v>8</v>
      </c>
      <c r="Q162" s="5" t="s">
        <v>324</v>
      </c>
      <c r="R162" s="11">
        <f t="shared" si="23"/>
        <v>69.881401473465317</v>
      </c>
      <c r="S162" s="5">
        <v>565</v>
      </c>
      <c r="T162" s="9">
        <v>104.6</v>
      </c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</row>
    <row r="163" spans="1:52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5">
        <v>9</v>
      </c>
      <c r="Q163" s="5" t="s">
        <v>229</v>
      </c>
      <c r="R163" s="11">
        <f t="shared" si="23"/>
        <v>69.046890348441039</v>
      </c>
      <c r="S163" s="5">
        <v>407.5</v>
      </c>
      <c r="T163" s="9">
        <v>56.45</v>
      </c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</row>
    <row r="164" spans="1:52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5">
        <v>10</v>
      </c>
      <c r="Q164" s="5" t="s">
        <v>230</v>
      </c>
      <c r="R164" s="11">
        <f t="shared" si="23"/>
        <v>67.912729403619082</v>
      </c>
      <c r="S164" s="5">
        <v>407.5</v>
      </c>
      <c r="T164" s="9">
        <v>58.22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</row>
    <row r="165" spans="1:52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</row>
    <row r="166" spans="1:52" ht="18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14" t="s">
        <v>336</v>
      </c>
      <c r="Q166" s="15"/>
      <c r="R166" s="15"/>
      <c r="S166" s="15"/>
      <c r="T166" s="16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</row>
    <row r="167" spans="1:52" ht="18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2" t="s">
        <v>0</v>
      </c>
      <c r="Q167" s="2" t="s">
        <v>1</v>
      </c>
      <c r="R167" s="2" t="s">
        <v>131</v>
      </c>
      <c r="S167" s="2" t="s">
        <v>10</v>
      </c>
      <c r="T167" s="2" t="s">
        <v>5</v>
      </c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</row>
    <row r="168" spans="1:52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5">
        <v>1</v>
      </c>
      <c r="Q168" s="5" t="s">
        <v>294</v>
      </c>
      <c r="R168" s="11">
        <f>S168*(100/(1199.72839-(1025.18162*EXP(-0.00921*T168))))</f>
        <v>79.363981905465266</v>
      </c>
      <c r="S168" s="5">
        <v>570</v>
      </c>
      <c r="T168" s="9">
        <v>82.05</v>
      </c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</row>
    <row r="169" spans="1:52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5">
        <v>2</v>
      </c>
      <c r="Q169" s="5" t="s">
        <v>227</v>
      </c>
      <c r="R169" s="11">
        <f t="shared" ref="R169:R170" si="24">S169*(100/(1199.72839-(1025.18162*EXP(-0.00921*T169))))</f>
        <v>77.132238656686837</v>
      </c>
      <c r="S169" s="5">
        <v>460</v>
      </c>
      <c r="T169" s="9">
        <v>57.56</v>
      </c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</row>
    <row r="170" spans="1:52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5">
        <v>3</v>
      </c>
      <c r="Q170" s="5" t="s">
        <v>228</v>
      </c>
      <c r="R170" s="11">
        <f t="shared" si="24"/>
        <v>74.992114807464745</v>
      </c>
      <c r="S170" s="5">
        <v>432.5</v>
      </c>
      <c r="T170" s="9">
        <v>54.08</v>
      </c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</row>
    <row r="171" spans="1:52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</row>
    <row r="172" spans="1:52" ht="18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14" t="s">
        <v>337</v>
      </c>
      <c r="Q172" s="15"/>
      <c r="R172" s="15"/>
      <c r="S172" s="15"/>
      <c r="T172" s="16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</row>
    <row r="173" spans="1:52" ht="18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2" t="s">
        <v>0</v>
      </c>
      <c r="Q173" s="2" t="s">
        <v>1</v>
      </c>
      <c r="R173" s="2" t="s">
        <v>131</v>
      </c>
      <c r="S173" s="2" t="s">
        <v>10</v>
      </c>
      <c r="T173" s="2" t="s">
        <v>5</v>
      </c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</row>
    <row r="174" spans="1:52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5">
        <v>1</v>
      </c>
      <c r="Q174" s="5" t="s">
        <v>262</v>
      </c>
      <c r="R174" s="11">
        <f>S174*(100/(610.32796-(1045.59282*EXP(-0.03048*T174))))</f>
        <v>67.364771503859075</v>
      </c>
      <c r="S174" s="5">
        <v>322.5</v>
      </c>
      <c r="T174" s="9">
        <v>68</v>
      </c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</row>
    <row r="175" spans="1:52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5">
        <v>2</v>
      </c>
      <c r="Q175" s="5" t="s">
        <v>222</v>
      </c>
      <c r="R175" s="11">
        <f t="shared" ref="R175:R183" si="25">S175*(100/(610.32796-(1045.59282*EXP(-0.03048*T175))))</f>
        <v>65.136320415282938</v>
      </c>
      <c r="S175" s="5">
        <v>270</v>
      </c>
      <c r="T175" s="9">
        <v>54.96</v>
      </c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</row>
    <row r="176" spans="1:52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5">
        <v>3</v>
      </c>
      <c r="Q176" s="5" t="s">
        <v>205</v>
      </c>
      <c r="R176" s="11">
        <f t="shared" si="25"/>
        <v>63.203428825380911</v>
      </c>
      <c r="S176" s="5">
        <v>245</v>
      </c>
      <c r="T176" s="9">
        <v>50.74</v>
      </c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</row>
    <row r="177" spans="1:52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5">
        <v>4</v>
      </c>
      <c r="Q177" s="5" t="s">
        <v>223</v>
      </c>
      <c r="R177" s="11">
        <f t="shared" si="25"/>
        <v>60.459503669032792</v>
      </c>
      <c r="S177" s="5">
        <v>245</v>
      </c>
      <c r="T177" s="9">
        <v>53.44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</row>
    <row r="178" spans="1:52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5">
        <v>5</v>
      </c>
      <c r="Q178" s="5" t="s">
        <v>194</v>
      </c>
      <c r="R178" s="11">
        <f t="shared" si="25"/>
        <v>60.252561463002429</v>
      </c>
      <c r="S178" s="5">
        <v>180</v>
      </c>
      <c r="T178" s="9">
        <v>39.72</v>
      </c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</row>
    <row r="179" spans="1:52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5">
        <v>6</v>
      </c>
      <c r="Q179" s="5" t="s">
        <v>200</v>
      </c>
      <c r="R179" s="11">
        <f t="shared" si="25"/>
        <v>57.147017470115394</v>
      </c>
      <c r="S179" s="5">
        <v>192.5</v>
      </c>
      <c r="T179" s="9">
        <v>44</v>
      </c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</row>
    <row r="180" spans="1:52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5">
        <v>7</v>
      </c>
      <c r="Q180" s="5" t="s">
        <v>244</v>
      </c>
      <c r="R180" s="11">
        <f t="shared" si="25"/>
        <v>52.816214259305781</v>
      </c>
      <c r="S180" s="5">
        <v>235</v>
      </c>
      <c r="T180" s="9">
        <v>60.5</v>
      </c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</row>
    <row r="181" spans="1:52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5">
        <v>8</v>
      </c>
      <c r="Q181" s="5" t="s">
        <v>206</v>
      </c>
      <c r="R181" s="11">
        <f t="shared" si="25"/>
        <v>52.498060989694523</v>
      </c>
      <c r="S181" s="5">
        <v>202.5</v>
      </c>
      <c r="T181" s="9">
        <v>50.46</v>
      </c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</row>
    <row r="182" spans="1:52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5">
        <v>9</v>
      </c>
      <c r="Q182" s="5" t="s">
        <v>263</v>
      </c>
      <c r="R182" s="11">
        <f t="shared" si="25"/>
        <v>51.861419589421772</v>
      </c>
      <c r="S182" s="5">
        <v>245</v>
      </c>
      <c r="T182" s="9">
        <v>66.459999999999994</v>
      </c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</row>
    <row r="183" spans="1:52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5">
        <v>10</v>
      </c>
      <c r="Q183" s="5" t="s">
        <v>245</v>
      </c>
      <c r="R183" s="11">
        <f t="shared" si="25"/>
        <v>49.455218976869368</v>
      </c>
      <c r="S183" s="5">
        <v>225</v>
      </c>
      <c r="T183" s="9">
        <v>62.55</v>
      </c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</row>
    <row r="184" spans="1:52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</row>
    <row r="185" spans="1:52" ht="18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14" t="s">
        <v>338</v>
      </c>
      <c r="Q185" s="15"/>
      <c r="R185" s="15"/>
      <c r="S185" s="15"/>
      <c r="T185" s="16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</row>
    <row r="186" spans="1:52" ht="18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2" t="s">
        <v>0</v>
      </c>
      <c r="Q186" s="2" t="s">
        <v>1</v>
      </c>
      <c r="R186" s="2" t="s">
        <v>131</v>
      </c>
      <c r="S186" s="2" t="s">
        <v>10</v>
      </c>
      <c r="T186" s="2" t="s">
        <v>5</v>
      </c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</row>
    <row r="187" spans="1:52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5">
        <v>1</v>
      </c>
      <c r="Q187" s="5" t="s">
        <v>264</v>
      </c>
      <c r="R187" s="11">
        <f>S187*(100/(610.32796-(1045.59282*EXP(-0.03048*T187))))</f>
        <v>62.221069192579691</v>
      </c>
      <c r="S187" s="5">
        <v>297.5</v>
      </c>
      <c r="T187" s="9">
        <v>67.849999999999994</v>
      </c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</row>
    <row r="188" spans="1:52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5">
        <v>2</v>
      </c>
      <c r="Q188" s="5" t="s">
        <v>265</v>
      </c>
      <c r="R188" s="11">
        <f t="shared" ref="R188:R193" si="26">S188*(100/(610.32796-(1045.59282*EXP(-0.03048*T188))))</f>
        <v>60.080309713394428</v>
      </c>
      <c r="S188" s="5">
        <v>290</v>
      </c>
      <c r="T188" s="9">
        <v>69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</row>
    <row r="189" spans="1:52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5">
        <v>3</v>
      </c>
      <c r="Q189" s="5" t="s">
        <v>225</v>
      </c>
      <c r="R189" s="11">
        <f t="shared" si="26"/>
        <v>57.989126303479161</v>
      </c>
      <c r="S189" s="5">
        <v>237.5</v>
      </c>
      <c r="T189" s="9">
        <v>54.14</v>
      </c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</row>
    <row r="190" spans="1:52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5">
        <v>4</v>
      </c>
      <c r="Q190" s="5" t="s">
        <v>202</v>
      </c>
      <c r="R190" s="11">
        <f t="shared" si="26"/>
        <v>54.176131114276536</v>
      </c>
      <c r="S190" s="5">
        <v>185</v>
      </c>
      <c r="T190" s="9">
        <v>44.56</v>
      </c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</row>
    <row r="191" spans="1:52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5">
        <v>5</v>
      </c>
      <c r="Q191" s="5" t="s">
        <v>209</v>
      </c>
      <c r="R191" s="11">
        <f t="shared" si="26"/>
        <v>52.479438889612858</v>
      </c>
      <c r="S191" s="5">
        <v>202.5</v>
      </c>
      <c r="T191" s="9">
        <v>50.48</v>
      </c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</row>
    <row r="192" spans="1:52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5">
        <v>6</v>
      </c>
      <c r="Q192" s="5" t="s">
        <v>226</v>
      </c>
      <c r="R192" s="11">
        <f t="shared" si="26"/>
        <v>48.880409532304789</v>
      </c>
      <c r="S192" s="5">
        <v>202.5</v>
      </c>
      <c r="T192" s="9">
        <v>54.92</v>
      </c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</row>
    <row r="193" spans="1:52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5">
        <v>7</v>
      </c>
      <c r="Q193" s="5" t="s">
        <v>266</v>
      </c>
      <c r="R193" s="11">
        <f t="shared" si="26"/>
        <v>39.340590683913312</v>
      </c>
      <c r="S193" s="5">
        <v>185</v>
      </c>
      <c r="T193" s="9">
        <v>65.95</v>
      </c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</row>
    <row r="194" spans="1:52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</row>
    <row r="195" spans="1:52" ht="18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14" t="s">
        <v>339</v>
      </c>
      <c r="Q195" s="15"/>
      <c r="R195" s="15"/>
      <c r="S195" s="15"/>
      <c r="T195" s="16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</row>
    <row r="196" spans="1:52" ht="18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2" t="s">
        <v>0</v>
      </c>
      <c r="Q196" s="2" t="s">
        <v>1</v>
      </c>
      <c r="R196" s="2" t="s">
        <v>131</v>
      </c>
      <c r="S196" s="2" t="s">
        <v>10</v>
      </c>
      <c r="T196" s="2" t="s">
        <v>5</v>
      </c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</row>
    <row r="197" spans="1:52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5">
        <v>1</v>
      </c>
      <c r="Q197" s="5" t="s">
        <v>262</v>
      </c>
      <c r="R197" s="11">
        <f>S197*(100/(610.32796-(1045.59282*EXP(-0.03048*T197))))</f>
        <v>67.364771503859075</v>
      </c>
      <c r="S197" s="5">
        <v>322.5</v>
      </c>
      <c r="T197" s="9">
        <v>68</v>
      </c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</row>
    <row r="198" spans="1:52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5">
        <v>2</v>
      </c>
      <c r="Q198" s="5" t="s">
        <v>222</v>
      </c>
      <c r="R198" s="11">
        <f t="shared" ref="R198:R199" si="27">S198*(100/(610.32796-(1045.59282*EXP(-0.03048*T198))))</f>
        <v>65.136320415282938</v>
      </c>
      <c r="S198" s="5">
        <v>270</v>
      </c>
      <c r="T198" s="9">
        <v>54.96</v>
      </c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</row>
    <row r="199" spans="1:52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5">
        <v>3</v>
      </c>
      <c r="Q199" s="5" t="s">
        <v>205</v>
      </c>
      <c r="R199" s="11">
        <f t="shared" si="27"/>
        <v>63.203428825380911</v>
      </c>
      <c r="S199" s="5">
        <v>245</v>
      </c>
      <c r="T199" s="9">
        <v>50.74</v>
      </c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</row>
    <row r="200" spans="1:52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</row>
    <row r="201" spans="1:52" ht="18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14" t="s">
        <v>344</v>
      </c>
      <c r="V201" s="15"/>
      <c r="W201" s="15"/>
      <c r="X201" s="15"/>
      <c r="Y201" s="16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</row>
    <row r="202" spans="1:52" ht="18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2" t="s">
        <v>0</v>
      </c>
      <c r="V202" s="2" t="s">
        <v>6</v>
      </c>
      <c r="W202" s="2" t="s">
        <v>13</v>
      </c>
      <c r="X202" s="2" t="s">
        <v>134</v>
      </c>
      <c r="Y202" s="2" t="s">
        <v>131</v>
      </c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</row>
    <row r="203" spans="1:52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>
        <v>1</v>
      </c>
      <c r="V203" s="5" t="s">
        <v>142</v>
      </c>
      <c r="W203" s="6" t="s">
        <v>186</v>
      </c>
      <c r="X203" s="12">
        <f>12+12+12+9+8</f>
        <v>53</v>
      </c>
      <c r="Y203" s="9">
        <f>N74+N75+N76+N92+N110</f>
        <v>337.0835621750299</v>
      </c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</row>
    <row r="204" spans="1:52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>
        <v>2</v>
      </c>
      <c r="V204" s="5" t="s">
        <v>38</v>
      </c>
      <c r="W204" s="6" t="s">
        <v>341</v>
      </c>
      <c r="X204" s="12">
        <f>12+9+7+6+5</f>
        <v>39</v>
      </c>
      <c r="Y204" s="9">
        <f>N18+N54+N95+N57+N128</f>
        <v>251.53051669109982</v>
      </c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</row>
    <row r="205" spans="1:52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>
        <v>3</v>
      </c>
      <c r="V205" s="5" t="s">
        <v>220</v>
      </c>
      <c r="W205" s="6" t="s">
        <v>342</v>
      </c>
      <c r="X205" s="12">
        <f>9+8+8+6+5</f>
        <v>36</v>
      </c>
      <c r="Y205" s="9">
        <f>N55+N93+N97+N112+N114</f>
        <v>264.70515771910544</v>
      </c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</row>
    <row r="206" spans="1:52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>
        <v>4</v>
      </c>
      <c r="V206" s="5" t="s">
        <v>148</v>
      </c>
      <c r="W206" s="6" t="s">
        <v>343</v>
      </c>
      <c r="X206" s="12">
        <v>14</v>
      </c>
      <c r="Y206" s="9">
        <f>N21+N56</f>
        <v>91.87325782245253</v>
      </c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</row>
    <row r="207" spans="1:52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>
        <v>5</v>
      </c>
      <c r="V207" s="5" t="s">
        <v>116</v>
      </c>
      <c r="W207" s="6">
        <v>12</v>
      </c>
      <c r="X207" s="12">
        <v>12</v>
      </c>
      <c r="Y207" s="9">
        <v>72.5</v>
      </c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</row>
    <row r="208" spans="1:52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>
        <v>6</v>
      </c>
      <c r="V208" s="5" t="s">
        <v>308</v>
      </c>
      <c r="W208" s="6">
        <v>9</v>
      </c>
      <c r="X208" s="12">
        <v>9</v>
      </c>
      <c r="Y208" s="9">
        <v>67.97</v>
      </c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</row>
    <row r="209" spans="1:52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>
        <v>7</v>
      </c>
      <c r="V209" s="5" t="s">
        <v>32</v>
      </c>
      <c r="W209" s="6">
        <v>9</v>
      </c>
      <c r="X209" s="12">
        <v>9</v>
      </c>
      <c r="Y209" s="9">
        <v>66.319999999999993</v>
      </c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</row>
    <row r="210" spans="1:52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</row>
    <row r="211" spans="1:52" ht="18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14" t="s">
        <v>345</v>
      </c>
      <c r="V211" s="15"/>
      <c r="W211" s="15"/>
      <c r="X211" s="15"/>
      <c r="Y211" s="16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</row>
    <row r="212" spans="1:52" ht="18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2" t="s">
        <v>0</v>
      </c>
      <c r="V212" s="2" t="s">
        <v>6</v>
      </c>
      <c r="W212" s="2" t="s">
        <v>13</v>
      </c>
      <c r="X212" s="2" t="s">
        <v>134</v>
      </c>
      <c r="Y212" s="2" t="s">
        <v>131</v>
      </c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</row>
    <row r="213" spans="1:52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>
        <v>1</v>
      </c>
      <c r="V213" s="5" t="s">
        <v>38</v>
      </c>
      <c r="W213" s="6" t="s">
        <v>346</v>
      </c>
      <c r="X213" s="12">
        <f>12+12+12+9+9</f>
        <v>54</v>
      </c>
      <c r="Y213" s="9">
        <f>N43+N60+N61+N101+N129</f>
        <v>357.91835917731669</v>
      </c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</row>
    <row r="214" spans="1:52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>
        <v>2</v>
      </c>
      <c r="V214" s="5" t="s">
        <v>220</v>
      </c>
      <c r="W214" s="6" t="s">
        <v>347</v>
      </c>
      <c r="X214" s="12">
        <f>12+12+9+5+4</f>
        <v>42</v>
      </c>
      <c r="Y214" s="9">
        <f>N23+N66+N83+N121+N136</f>
        <v>267.13420665749817</v>
      </c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</row>
    <row r="215" spans="1:52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>
        <v>3</v>
      </c>
      <c r="V215" s="5" t="s">
        <v>142</v>
      </c>
      <c r="W215" s="6" t="s">
        <v>348</v>
      </c>
      <c r="X215" s="12">
        <v>26</v>
      </c>
      <c r="Y215" s="9">
        <f>N44+N84+N102</f>
        <v>209.91690674883989</v>
      </c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</row>
    <row r="216" spans="1:52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>
        <v>4</v>
      </c>
      <c r="V216" s="5" t="s">
        <v>116</v>
      </c>
      <c r="W216" s="6" t="s">
        <v>189</v>
      </c>
      <c r="X216" s="12">
        <v>24</v>
      </c>
      <c r="Y216" s="9">
        <f>N135+N42</f>
        <v>139.49700272773885</v>
      </c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</row>
    <row r="217" spans="1:52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>
        <v>5</v>
      </c>
      <c r="V217" s="5" t="s">
        <v>148</v>
      </c>
      <c r="W217" s="6" t="s">
        <v>349</v>
      </c>
      <c r="X217" s="12">
        <v>19</v>
      </c>
      <c r="Y217" s="9">
        <f>N138+N86</f>
        <v>130.56556660139969</v>
      </c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</row>
    <row r="218" spans="1:52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>
        <v>6</v>
      </c>
      <c r="V218" s="5" t="s">
        <v>330</v>
      </c>
      <c r="W218" s="6">
        <v>8</v>
      </c>
      <c r="X218" s="12">
        <v>8</v>
      </c>
      <c r="Y218" s="9">
        <v>61.57</v>
      </c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</row>
    <row r="219" spans="1:52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>
        <v>7</v>
      </c>
      <c r="V219" s="5" t="s">
        <v>210</v>
      </c>
      <c r="W219" s="6">
        <v>6</v>
      </c>
      <c r="X219" s="12">
        <v>6</v>
      </c>
      <c r="Y219" s="9">
        <v>63.37</v>
      </c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</row>
    <row r="220" spans="1:52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>
        <v>8</v>
      </c>
      <c r="V220" s="5" t="s">
        <v>308</v>
      </c>
      <c r="W220" s="6">
        <v>6</v>
      </c>
      <c r="X220" s="12">
        <v>6</v>
      </c>
      <c r="Y220" s="9">
        <v>57.59</v>
      </c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</row>
    <row r="221" spans="1:52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</row>
    <row r="222" spans="1:52" ht="18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14" t="s">
        <v>350</v>
      </c>
      <c r="V222" s="15"/>
      <c r="W222" s="15"/>
      <c r="X222" s="15"/>
      <c r="Y222" s="16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</row>
    <row r="223" spans="1:52" ht="18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2" t="s">
        <v>0</v>
      </c>
      <c r="V223" s="2" t="s">
        <v>6</v>
      </c>
      <c r="W223" s="2" t="s">
        <v>13</v>
      </c>
      <c r="X223" s="2" t="s">
        <v>134</v>
      </c>
      <c r="Y223" s="2" t="s">
        <v>131</v>
      </c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</row>
    <row r="224" spans="1:52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5">
        <v>1</v>
      </c>
      <c r="V224" s="5" t="s">
        <v>38</v>
      </c>
      <c r="W224" s="6" t="s">
        <v>346</v>
      </c>
      <c r="X224" s="12">
        <v>54</v>
      </c>
      <c r="Y224" s="9">
        <f>N4+N12+N26+N68+N108</f>
        <v>273.44686902382716</v>
      </c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</row>
    <row r="225" spans="1:52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5">
        <v>2</v>
      </c>
      <c r="V225" s="5" t="s">
        <v>142</v>
      </c>
      <c r="W225" s="6" t="s">
        <v>340</v>
      </c>
      <c r="X225" s="12">
        <v>29</v>
      </c>
      <c r="Y225" s="9">
        <f>N13+N25+N50</f>
        <v>166.06638888584882</v>
      </c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</row>
    <row r="226" spans="1:52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5">
        <v>3</v>
      </c>
      <c r="V226" s="5" t="s">
        <v>210</v>
      </c>
      <c r="W226" s="6" t="s">
        <v>351</v>
      </c>
      <c r="X226" s="12">
        <v>17</v>
      </c>
      <c r="Y226" s="9">
        <f>N69+N14</f>
        <v>101.10138694263878</v>
      </c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</row>
    <row r="227" spans="1:52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5">
        <v>4</v>
      </c>
      <c r="V227" s="5" t="s">
        <v>283</v>
      </c>
      <c r="W227" s="6">
        <v>12</v>
      </c>
      <c r="X227" s="12">
        <v>12</v>
      </c>
      <c r="Y227" s="9">
        <v>45.74</v>
      </c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</row>
    <row r="228" spans="1:52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5">
        <v>5</v>
      </c>
      <c r="V228" s="5" t="s">
        <v>148</v>
      </c>
      <c r="W228" s="6">
        <v>8</v>
      </c>
      <c r="X228" s="12">
        <v>8</v>
      </c>
      <c r="Y228" s="9">
        <v>47.3</v>
      </c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</row>
    <row r="229" spans="1:52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</row>
    <row r="230" spans="1:52" ht="18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14" t="s">
        <v>353</v>
      </c>
      <c r="V230" s="15"/>
      <c r="W230" s="15"/>
      <c r="X230" s="15"/>
      <c r="Y230" s="16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</row>
    <row r="231" spans="1:52" ht="18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2" t="s">
        <v>0</v>
      </c>
      <c r="V231" s="2" t="s">
        <v>6</v>
      </c>
      <c r="W231" s="2" t="s">
        <v>13</v>
      </c>
      <c r="X231" s="2" t="s">
        <v>134</v>
      </c>
      <c r="Y231" s="2" t="s">
        <v>131</v>
      </c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</row>
    <row r="232" spans="1:52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5">
        <v>1</v>
      </c>
      <c r="V232" s="5" t="s">
        <v>148</v>
      </c>
      <c r="W232" s="6" t="s">
        <v>352</v>
      </c>
      <c r="X232" s="12">
        <v>32</v>
      </c>
      <c r="Y232" s="9">
        <f>N72+N16+N8</f>
        <v>145.9961606878027</v>
      </c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</row>
    <row r="233" spans="1:52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5">
        <v>2</v>
      </c>
      <c r="V233" s="5" t="s">
        <v>38</v>
      </c>
      <c r="W233" s="6" t="s">
        <v>185</v>
      </c>
      <c r="X233" s="12">
        <v>21</v>
      </c>
      <c r="Y233" s="9">
        <f>N70+N71</f>
        <v>122.30137890597412</v>
      </c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</row>
    <row r="234" spans="1:52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5">
        <v>3</v>
      </c>
      <c r="V234" s="5" t="s">
        <v>142</v>
      </c>
      <c r="W234" s="6" t="s">
        <v>185</v>
      </c>
      <c r="X234" s="12">
        <v>21</v>
      </c>
      <c r="Y234" s="9">
        <f>N28+N29</f>
        <v>106.86953583578395</v>
      </c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</row>
    <row r="235" spans="1:52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</row>
    <row r="236" spans="1:52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</row>
    <row r="237" spans="1:52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</row>
    <row r="238" spans="1:52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</row>
    <row r="239" spans="1:52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</row>
    <row r="240" spans="1:52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</row>
    <row r="241" spans="1:52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</row>
    <row r="242" spans="1:52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</row>
    <row r="243" spans="1:52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</row>
    <row r="244" spans="1:52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</row>
    <row r="245" spans="1:52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</row>
    <row r="246" spans="1:52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</row>
    <row r="247" spans="1:52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</row>
    <row r="248" spans="1:52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</row>
    <row r="249" spans="1:52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</row>
    <row r="250" spans="1:52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</row>
    <row r="251" spans="1:52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</row>
    <row r="252" spans="1:52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</row>
    <row r="253" spans="1:52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</row>
    <row r="254" spans="1:52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</row>
    <row r="255" spans="1:52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</row>
    <row r="256" spans="1:52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</row>
    <row r="257" spans="1:52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</row>
    <row r="258" spans="1:52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1:52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1:52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1:52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1:52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1:52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1:52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1:52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</row>
    <row r="266" spans="1:52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</row>
    <row r="267" spans="1:52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</row>
    <row r="268" spans="1:52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</row>
    <row r="269" spans="1:52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</row>
    <row r="270" spans="1:52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</row>
    <row r="271" spans="1:52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</row>
    <row r="272" spans="1:52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</row>
    <row r="273" spans="1:52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</row>
    <row r="274" spans="1:52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</row>
    <row r="275" spans="1:52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</row>
    <row r="276" spans="1:52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</row>
    <row r="277" spans="1:52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</row>
    <row r="278" spans="1:52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</row>
    <row r="279" spans="1:52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</row>
    <row r="280" spans="1:52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</row>
    <row r="281" spans="1:52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</row>
    <row r="282" spans="1:52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</row>
    <row r="283" spans="1:52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</row>
    <row r="284" spans="1:52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</row>
    <row r="285" spans="1:52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</row>
    <row r="286" spans="1:52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</row>
    <row r="287" spans="1:52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</row>
    <row r="288" spans="1:52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</row>
    <row r="289" spans="1:52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</row>
    <row r="290" spans="1:52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</row>
    <row r="291" spans="1:52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</row>
    <row r="292" spans="1:52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</row>
    <row r="293" spans="1:52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</row>
    <row r="294" spans="1:52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</row>
    <row r="295" spans="1:52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</row>
    <row r="296" spans="1:52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</row>
    <row r="297" spans="1:52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</row>
    <row r="298" spans="1:52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</row>
    <row r="299" spans="1:52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</row>
    <row r="300" spans="1:52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</row>
    <row r="301" spans="1:52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</row>
    <row r="302" spans="1:52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</row>
    <row r="303" spans="1:52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</row>
    <row r="304" spans="1:52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</row>
    <row r="305" spans="1:52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</row>
    <row r="306" spans="1:52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</row>
    <row r="307" spans="1:52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</row>
    <row r="308" spans="1:52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</row>
    <row r="309" spans="1:52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</row>
    <row r="310" spans="1:52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</row>
    <row r="311" spans="1:52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</row>
    <row r="312" spans="1:52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</row>
    <row r="313" spans="1:52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</row>
    <row r="314" spans="1:52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</row>
    <row r="315" spans="1:52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</row>
    <row r="316" spans="1:52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</row>
    <row r="317" spans="1:52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</row>
    <row r="318" spans="1:52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</row>
    <row r="319" spans="1:52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</row>
    <row r="320" spans="1:52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</row>
    <row r="321" spans="1:52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</row>
    <row r="322" spans="1:52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</row>
    <row r="323" spans="1:52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</row>
    <row r="324" spans="1:52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</row>
    <row r="325" spans="1:52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</row>
    <row r="326" spans="1:52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</row>
    <row r="327" spans="1:52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</row>
    <row r="328" spans="1:52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</row>
    <row r="329" spans="1:52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</row>
    <row r="330" spans="1:52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</row>
    <row r="331" spans="1:52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</row>
    <row r="332" spans="1:52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</row>
    <row r="333" spans="1:52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</row>
    <row r="334" spans="1:52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</row>
    <row r="335" spans="1:52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</row>
    <row r="336" spans="1:52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</row>
    <row r="337" spans="1:52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</row>
    <row r="338" spans="1:52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</row>
    <row r="339" spans="1:52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</row>
    <row r="340" spans="1:52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</row>
    <row r="341" spans="1:52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</row>
    <row r="342" spans="1:52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</row>
    <row r="343" spans="1:52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</row>
    <row r="344" spans="1:52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</row>
    <row r="345" spans="1:52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</row>
    <row r="346" spans="1:52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</row>
    <row r="347" spans="1:52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</row>
    <row r="348" spans="1:52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</row>
    <row r="349" spans="1:52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</row>
    <row r="350" spans="1:52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</row>
    <row r="351" spans="1:52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</row>
    <row r="352" spans="1:52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</row>
    <row r="353" spans="1:52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</row>
    <row r="354" spans="1:52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</row>
    <row r="355" spans="1:52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</row>
    <row r="356" spans="1:52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</row>
    <row r="357" spans="1:52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</row>
    <row r="358" spans="1:52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</row>
    <row r="359" spans="1:52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</row>
    <row r="360" spans="1:52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</row>
    <row r="361" spans="1:52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</row>
    <row r="362" spans="1:52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</row>
    <row r="363" spans="1:52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</row>
    <row r="364" spans="1:52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</row>
    <row r="365" spans="1:52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</row>
    <row r="366" spans="1:52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</row>
    <row r="367" spans="1:52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</row>
    <row r="368" spans="1:52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</row>
    <row r="369" spans="1:52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</row>
    <row r="370" spans="1:52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</row>
    <row r="371" spans="1:52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</row>
    <row r="372" spans="1:52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</row>
    <row r="373" spans="1:52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</row>
    <row r="374" spans="1:52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</row>
    <row r="375" spans="1:52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</row>
    <row r="376" spans="1:52" ht="15.7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</row>
    <row r="377" spans="1:52" ht="15.7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</row>
    <row r="378" spans="1:52" ht="15.7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</row>
    <row r="379" spans="1:52" ht="15.7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</row>
    <row r="380" spans="1:52" ht="15.7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</row>
    <row r="381" spans="1:52" ht="15.7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</row>
    <row r="382" spans="1:52" ht="15.7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</row>
    <row r="383" spans="1:52" ht="15.7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</row>
    <row r="384" spans="1:52" ht="15.7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</row>
    <row r="385" spans="1:52" ht="15.7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</row>
    <row r="386" spans="1:52" ht="15.7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</row>
    <row r="387" spans="1:52" ht="15.7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</row>
    <row r="388" spans="1:52" ht="15.7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</row>
    <row r="389" spans="1:52" ht="15.7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</row>
    <row r="390" spans="1:52" ht="15.7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</row>
    <row r="391" spans="1:52" ht="15.7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</row>
    <row r="392" spans="1:52" ht="15.7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</row>
    <row r="393" spans="1:52" ht="15.7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</row>
    <row r="394" spans="1:52" ht="15.7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</row>
    <row r="395" spans="1:52" ht="15.7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</row>
    <row r="396" spans="1:52" ht="15.7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</row>
    <row r="397" spans="1:52" ht="15.7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</row>
    <row r="398" spans="1:52" ht="15.7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</row>
    <row r="399" spans="1:52" ht="15.7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</row>
    <row r="400" spans="1:52" ht="15.7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</row>
    <row r="401" spans="1:52" ht="15.7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</row>
    <row r="402" spans="1:52" ht="15.7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</row>
    <row r="403" spans="1:52" ht="15.7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</row>
    <row r="404" spans="1:52" ht="15.7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</row>
    <row r="405" spans="1:52" ht="15.7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</row>
    <row r="406" spans="1:52" ht="15.7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</row>
    <row r="407" spans="1:52" ht="15.7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</row>
    <row r="408" spans="1:52" ht="15.7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</row>
    <row r="409" spans="1:52" ht="15.7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</row>
    <row r="410" spans="1:52" ht="15.7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</row>
    <row r="411" spans="1:52" ht="15.7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</row>
    <row r="412" spans="1:52" ht="15.7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</row>
    <row r="413" spans="1:52" ht="15.7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</row>
    <row r="414" spans="1:52" ht="15.7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</row>
    <row r="415" spans="1:52" ht="15.7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</row>
    <row r="416" spans="1:52" ht="15.7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</row>
    <row r="417" spans="1:52" ht="15.7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</row>
    <row r="418" spans="1:52" ht="15.7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</row>
    <row r="419" spans="1:52" ht="15.7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</row>
    <row r="420" spans="1:52" ht="15.7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</row>
    <row r="421" spans="1:52" ht="15.7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</row>
    <row r="422" spans="1:52" ht="15.7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</row>
    <row r="423" spans="1:52" ht="15.7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</row>
    <row r="424" spans="1:52" ht="15.7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</row>
    <row r="425" spans="1:52" ht="15.7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</row>
    <row r="426" spans="1:52" ht="15.7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</row>
    <row r="427" spans="1:52" ht="15.7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</row>
    <row r="428" spans="1:52" ht="15.7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</row>
    <row r="429" spans="1:52" ht="15.7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</row>
    <row r="430" spans="1:52" ht="15.7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</row>
    <row r="431" spans="1:52" ht="15.7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</row>
    <row r="432" spans="1:52" ht="15.7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</row>
    <row r="433" spans="1:52" ht="15.7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</row>
    <row r="434" spans="1:52" ht="15.7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</row>
    <row r="435" spans="1:52" ht="15.7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</row>
    <row r="436" spans="1:52" ht="15.7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</row>
    <row r="437" spans="1:52" ht="15.7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</row>
    <row r="438" spans="1:52" ht="15.7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</row>
    <row r="439" spans="1:52" ht="15.7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</row>
    <row r="440" spans="1:52" ht="15.7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</row>
    <row r="441" spans="1:52" ht="15.7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</row>
    <row r="442" spans="1:52" ht="15.7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</row>
    <row r="443" spans="1:52" ht="15.7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</row>
    <row r="444" spans="1:52" ht="15.7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</row>
    <row r="445" spans="1:52" ht="15.7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</row>
    <row r="446" spans="1:52" ht="15.7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</row>
    <row r="447" spans="1:52" ht="15.7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</row>
    <row r="448" spans="1:52" ht="15.7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</row>
    <row r="449" spans="1:52" ht="15.7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</row>
    <row r="450" spans="1:52" ht="15.7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</row>
    <row r="451" spans="1:52" ht="15.7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</row>
    <row r="452" spans="1:52" ht="15.7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</row>
    <row r="453" spans="1:52" ht="15.7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</row>
    <row r="454" spans="1:52" ht="15.7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</row>
    <row r="455" spans="1:52" ht="15.7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</row>
    <row r="456" spans="1:52" ht="15.7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</row>
    <row r="457" spans="1:52" ht="15.7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</row>
    <row r="458" spans="1:52" ht="15.7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</row>
    <row r="459" spans="1:52" ht="15.7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</row>
    <row r="460" spans="1:52" ht="15.7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</row>
    <row r="461" spans="1:52" ht="15.7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</row>
    <row r="462" spans="1:52" ht="15.7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</row>
    <row r="463" spans="1:52" ht="15.7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</row>
    <row r="464" spans="1:52" ht="15.7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</row>
    <row r="465" spans="1:52" ht="15.7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</row>
    <row r="466" spans="1:52" ht="15.7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</row>
    <row r="467" spans="1:52" ht="15.7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</row>
    <row r="468" spans="1:52" ht="15.7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</row>
    <row r="469" spans="1:52" ht="15.7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</row>
    <row r="470" spans="1:52" ht="15.7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</row>
    <row r="471" spans="1:52" ht="15.7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</row>
    <row r="472" spans="1:52" ht="15.7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</row>
    <row r="473" spans="1:52" ht="15.7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</row>
    <row r="474" spans="1:52" ht="15.7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</row>
    <row r="475" spans="1:52" ht="15.7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</row>
    <row r="476" spans="1:52" ht="15.7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</row>
    <row r="477" spans="1:52" ht="15.7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</row>
    <row r="478" spans="1:52" ht="15.7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</row>
    <row r="479" spans="1:52" ht="15.7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</row>
    <row r="480" spans="1:52" ht="15.7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</row>
    <row r="481" spans="1:52" ht="15.7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</row>
    <row r="482" spans="1:52" ht="15.7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</row>
    <row r="483" spans="1:52" ht="15.7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</row>
    <row r="484" spans="1:52" ht="15.7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</row>
    <row r="485" spans="1:52" ht="15.7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</row>
    <row r="486" spans="1:52" ht="15.7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</row>
    <row r="487" spans="1:52" ht="15.7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</row>
    <row r="488" spans="1:52" ht="15.7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</row>
    <row r="489" spans="1:52" ht="15.7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</row>
    <row r="490" spans="1:52" ht="15.7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</row>
    <row r="491" spans="1:52" ht="15.7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</row>
    <row r="492" spans="1:52" ht="15.7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</row>
    <row r="493" spans="1:52" ht="15.7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</row>
    <row r="494" spans="1:52" ht="15.7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</row>
    <row r="495" spans="1:52" ht="15.7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</row>
    <row r="496" spans="1:52" ht="15.7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</row>
    <row r="497" spans="1:52" ht="15.7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</row>
    <row r="498" spans="1:52" ht="15.7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</row>
    <row r="499" spans="1:52" ht="15.7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</row>
    <row r="500" spans="1:52" ht="15.7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</row>
    <row r="501" spans="1:52" ht="15.7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</row>
    <row r="502" spans="1:52" ht="15.7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</row>
    <row r="503" spans="1:52" ht="15.7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</row>
    <row r="504" spans="1:52" ht="15.7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</row>
    <row r="505" spans="1:52" ht="15.7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</row>
    <row r="506" spans="1:52" ht="15.7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</row>
    <row r="507" spans="1:52" ht="15.7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</row>
    <row r="508" spans="1:52" ht="15.7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</row>
    <row r="509" spans="1:52" ht="15.7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</row>
    <row r="510" spans="1:52" ht="15.7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</row>
    <row r="511" spans="1:52" ht="15.7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</row>
    <row r="512" spans="1:52" ht="15.7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</row>
    <row r="513" spans="1:52" ht="15.7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</row>
    <row r="514" spans="1:52" ht="15.7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</row>
    <row r="515" spans="1:52" ht="15.7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</row>
    <row r="516" spans="1:52" ht="15.7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</row>
    <row r="517" spans="1:52" ht="15.7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</row>
    <row r="518" spans="1:52" ht="15.7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</row>
    <row r="519" spans="1:52" ht="15.7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</row>
    <row r="520" spans="1:52" ht="15.7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</row>
    <row r="521" spans="1:52" ht="15.7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</row>
    <row r="522" spans="1:52" ht="15.7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</row>
    <row r="523" spans="1:52" ht="15.7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</row>
    <row r="524" spans="1:52" ht="15.7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</row>
    <row r="525" spans="1:52" ht="15.7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</row>
    <row r="526" spans="1:52" ht="15.7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</row>
    <row r="527" spans="1:52" ht="15.7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</row>
    <row r="528" spans="1:52" ht="15.7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</row>
    <row r="529" spans="1:52" ht="15.7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</row>
    <row r="530" spans="1:52" ht="15.7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</row>
    <row r="531" spans="1:52" ht="15.7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</row>
    <row r="532" spans="1:52" ht="15.7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</row>
    <row r="533" spans="1:52" ht="15.7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</row>
    <row r="534" spans="1:52" ht="15.7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</row>
    <row r="535" spans="1:52" ht="15.7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</row>
    <row r="536" spans="1:52" ht="15.7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</row>
    <row r="537" spans="1:52" ht="15.7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</row>
    <row r="538" spans="1:52" ht="15.7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</row>
    <row r="539" spans="1:52" ht="15.7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</row>
    <row r="540" spans="1:52" ht="15.7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</row>
    <row r="541" spans="1:52" ht="15.7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</row>
    <row r="542" spans="1:52" ht="15.7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</row>
    <row r="543" spans="1:52" ht="15.7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</row>
    <row r="544" spans="1:52" ht="15.7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</row>
    <row r="545" spans="1:52" ht="15.7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</row>
    <row r="546" spans="1:52" ht="15.7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</row>
    <row r="547" spans="1:52" ht="15.7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</row>
    <row r="548" spans="1:52" ht="15.7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</row>
    <row r="549" spans="1:52" ht="15.7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</row>
    <row r="550" spans="1:52" ht="15.7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</row>
    <row r="551" spans="1:52" ht="15.7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</row>
    <row r="552" spans="1:52" ht="15.7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</row>
    <row r="553" spans="1:52" ht="15.7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</row>
    <row r="554" spans="1:52" ht="15.7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</row>
    <row r="555" spans="1:52" ht="15.7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</row>
    <row r="556" spans="1:52" ht="15.7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</row>
    <row r="557" spans="1:52" ht="15.7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</row>
    <row r="558" spans="1:52" ht="15.7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</row>
    <row r="559" spans="1:52" ht="15.7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</row>
    <row r="560" spans="1:52" ht="15.7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</row>
    <row r="561" spans="1:52" ht="15.7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</row>
    <row r="562" spans="1:52" ht="15.7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</row>
    <row r="563" spans="1:52" ht="15.7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</row>
    <row r="564" spans="1:52" ht="15.7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</row>
    <row r="565" spans="1:52" ht="15.7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</row>
    <row r="566" spans="1:52" ht="15.7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</row>
    <row r="567" spans="1:52" ht="15.7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</row>
    <row r="568" spans="1:52" ht="15.7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</row>
    <row r="569" spans="1:52" ht="15.7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</row>
    <row r="570" spans="1:52" ht="15.7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</row>
    <row r="571" spans="1:52" ht="15.7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</row>
    <row r="572" spans="1:52" ht="15.7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</row>
    <row r="573" spans="1:52" ht="15.7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</row>
    <row r="574" spans="1:52" ht="15.7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</row>
    <row r="575" spans="1:52" ht="15.7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</row>
    <row r="576" spans="1:52" ht="15.7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</row>
    <row r="577" spans="1:52" ht="15.7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</row>
    <row r="578" spans="1:52" ht="15.7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</row>
    <row r="579" spans="1:52" ht="15.7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</row>
    <row r="580" spans="1:52" ht="15.7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</row>
    <row r="581" spans="1:52" ht="15.7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</row>
    <row r="582" spans="1:52" ht="15.7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</row>
    <row r="583" spans="1:52" ht="15.7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</row>
    <row r="584" spans="1:52" ht="15.7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</row>
    <row r="585" spans="1:52" ht="15.7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</row>
    <row r="586" spans="1:52" ht="15.7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</row>
    <row r="587" spans="1:52" ht="15.7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</row>
    <row r="588" spans="1:52" ht="15.7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</row>
    <row r="589" spans="1:52" ht="15.7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</row>
    <row r="590" spans="1:52" ht="15.7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</row>
    <row r="591" spans="1:52" ht="15.7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</row>
    <row r="592" spans="1:52" ht="15.7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</row>
    <row r="593" spans="1:52" ht="15.7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</row>
    <row r="594" spans="1:52" ht="15.7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</row>
    <row r="595" spans="1:52" ht="15.7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</row>
    <row r="596" spans="1:52" ht="15.7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</row>
    <row r="597" spans="1:52" ht="15.7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</row>
    <row r="598" spans="1:52" ht="15.7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</row>
    <row r="599" spans="1:52" ht="15.7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</row>
    <row r="600" spans="1:52" ht="15.7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</row>
    <row r="601" spans="1:52" ht="15.7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</row>
    <row r="602" spans="1:52" ht="15.7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</row>
    <row r="603" spans="1:52" ht="15.7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</row>
    <row r="604" spans="1:52" ht="15.7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</row>
    <row r="605" spans="1:52" ht="15.7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</row>
    <row r="606" spans="1:52" ht="15.7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</row>
    <row r="607" spans="1:52" ht="15.7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</row>
    <row r="608" spans="1:52" ht="15.7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</row>
    <row r="609" spans="1:52" ht="15.7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</row>
    <row r="610" spans="1:52" ht="15.7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</row>
    <row r="611" spans="1:52" ht="15.7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</row>
    <row r="612" spans="1:52" ht="15.7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</row>
    <row r="613" spans="1:52" ht="15.7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</row>
    <row r="614" spans="1:52" ht="15.7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</row>
    <row r="615" spans="1:52" ht="15.7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</row>
    <row r="616" spans="1:52" ht="15.7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</row>
    <row r="617" spans="1:52" ht="15.7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</row>
    <row r="618" spans="1:52" ht="15.7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</row>
    <row r="619" spans="1:52" ht="15.7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</row>
    <row r="620" spans="1:52" ht="15.7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</row>
    <row r="621" spans="1:52" ht="15.7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</row>
    <row r="622" spans="1:52" ht="15.7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</row>
    <row r="623" spans="1:52" ht="15.7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</row>
    <row r="624" spans="1:52" ht="15.7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</row>
    <row r="625" spans="1:52" ht="15.7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</row>
    <row r="626" spans="1:52" ht="15.7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</row>
    <row r="627" spans="1:52" ht="15.7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</row>
    <row r="628" spans="1:52" ht="15.7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</row>
    <row r="629" spans="1:52" ht="15.7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</row>
    <row r="630" spans="1:52" ht="15.7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</row>
    <row r="631" spans="1:52" ht="15.7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</row>
    <row r="632" spans="1:52" ht="15.7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</row>
    <row r="633" spans="1:52" ht="15.7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</row>
    <row r="634" spans="1:52" ht="15.7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</row>
    <row r="635" spans="1:52" ht="15.7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</row>
    <row r="636" spans="1:52" ht="15.7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</row>
    <row r="637" spans="1:52" ht="15.7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</row>
    <row r="638" spans="1:52" ht="15.7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</row>
    <row r="639" spans="1:52" ht="15.7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</row>
    <row r="640" spans="1:52" ht="15.7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</row>
    <row r="641" spans="1:52" ht="15.7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</row>
    <row r="642" spans="1:52" ht="15.7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</row>
    <row r="643" spans="1:52" ht="15.7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</row>
    <row r="644" spans="1:52" ht="15.7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</row>
    <row r="645" spans="1:52" ht="15.7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</row>
    <row r="646" spans="1:52" ht="15.7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</row>
    <row r="647" spans="1:52" ht="15.7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</row>
    <row r="648" spans="1:52" ht="15.7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</row>
    <row r="649" spans="1:52" ht="15.7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</row>
    <row r="650" spans="1:52" ht="15.7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</row>
    <row r="651" spans="1:52" ht="15.7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</row>
    <row r="652" spans="1:52" ht="15.7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</row>
    <row r="653" spans="1:52" ht="15.7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</row>
    <row r="654" spans="1:52" ht="15.7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</row>
    <row r="655" spans="1:52" ht="15.7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</row>
    <row r="656" spans="1:52" ht="15.7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</row>
    <row r="657" spans="1:52" ht="15.7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</row>
    <row r="658" spans="1:52" ht="15.7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</row>
    <row r="659" spans="1:52" ht="15.7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</row>
    <row r="660" spans="1:52" ht="15.7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</row>
    <row r="661" spans="1:52" ht="15.7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</row>
    <row r="662" spans="1:52" ht="15.7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</row>
    <row r="663" spans="1:52" ht="15.7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</row>
    <row r="664" spans="1:52" ht="15.7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</row>
    <row r="665" spans="1:52" ht="15.7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</row>
    <row r="666" spans="1:52" ht="15.7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</row>
    <row r="667" spans="1:52" ht="15.7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</row>
    <row r="668" spans="1:52" ht="15.7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</row>
    <row r="669" spans="1:52" ht="15.7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</row>
    <row r="670" spans="1:52" ht="15.7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</row>
    <row r="671" spans="1:52" ht="15.7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</row>
    <row r="672" spans="1:52" ht="15.7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</row>
    <row r="673" spans="1:52" ht="15.7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</row>
    <row r="674" spans="1:52" ht="15.7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</row>
    <row r="675" spans="1:52" ht="15.7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</row>
    <row r="676" spans="1:52" ht="15.7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</row>
    <row r="677" spans="1:52" ht="15.7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</row>
    <row r="678" spans="1:52" ht="15.7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</row>
    <row r="679" spans="1:52" ht="15.7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</row>
    <row r="680" spans="1:52" ht="15.7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</row>
    <row r="681" spans="1:52" ht="15.7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</row>
    <row r="682" spans="1:52" ht="15.7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</row>
    <row r="683" spans="1:52" ht="15.7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</row>
    <row r="684" spans="1:52" ht="15.7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</row>
    <row r="685" spans="1:52" ht="15.7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</row>
    <row r="686" spans="1:52" ht="15.7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</row>
    <row r="687" spans="1:52" ht="15.7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</row>
    <row r="688" spans="1:52" ht="15.7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</row>
    <row r="689" spans="1:52" ht="15.7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</row>
    <row r="690" spans="1:52" ht="15.7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</row>
    <row r="691" spans="1:52" ht="15.7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</row>
    <row r="692" spans="1:52" ht="15.7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</row>
    <row r="693" spans="1:52" ht="15.7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</row>
    <row r="694" spans="1:52" ht="15.7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</row>
    <row r="695" spans="1:52" ht="15.7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</row>
    <row r="696" spans="1:52" ht="15.7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</row>
    <row r="697" spans="1:52" ht="15.7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</row>
    <row r="698" spans="1:52" ht="15.7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</row>
    <row r="699" spans="1:52" ht="15.7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</row>
    <row r="700" spans="1:52" ht="15.7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</row>
    <row r="701" spans="1:52" ht="15.7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</row>
    <row r="702" spans="1:52" ht="15.7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</row>
    <row r="703" spans="1:52" ht="15.7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</row>
    <row r="704" spans="1:52" ht="15.7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</row>
    <row r="705" spans="1:52" ht="15.7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</row>
    <row r="706" spans="1:52" ht="15.7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</row>
    <row r="707" spans="1:52" ht="15.7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</row>
    <row r="708" spans="1:52" ht="15.7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</row>
    <row r="709" spans="1:52" ht="15.7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</row>
    <row r="710" spans="1:52" ht="15.7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</row>
    <row r="711" spans="1:52" ht="15.7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</row>
    <row r="712" spans="1:52" ht="15.7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</row>
    <row r="713" spans="1:52" ht="15.7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</row>
    <row r="714" spans="1:52" ht="15.7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</row>
    <row r="715" spans="1:52" ht="15.7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</row>
    <row r="716" spans="1:52" ht="15.7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</row>
    <row r="717" spans="1:52" ht="15.7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</row>
    <row r="718" spans="1:52" ht="15.7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</row>
    <row r="719" spans="1:52" ht="15.7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</row>
    <row r="720" spans="1:52" ht="15.7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</row>
    <row r="721" spans="1:52" ht="15.7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</row>
    <row r="722" spans="1:52" ht="15.7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</row>
    <row r="723" spans="1:52" ht="15.7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</row>
    <row r="724" spans="1:52" ht="15.7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</row>
    <row r="725" spans="1:52" ht="15.7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</row>
    <row r="726" spans="1:52" ht="15.7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</row>
    <row r="727" spans="1:52" ht="15.7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</row>
    <row r="728" spans="1:52" ht="15.7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</row>
    <row r="729" spans="1:52" ht="15.7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</row>
    <row r="730" spans="1:52" ht="15.7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</row>
    <row r="731" spans="1:52" ht="15.7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</row>
    <row r="732" spans="1:52" ht="15.7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</row>
    <row r="733" spans="1:52" ht="15.7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</row>
    <row r="734" spans="1:52" ht="15.7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</row>
    <row r="735" spans="1:52" ht="15.7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</row>
    <row r="736" spans="1:52" ht="15.7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</row>
    <row r="737" spans="1:52" ht="15.7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</row>
    <row r="738" spans="1:52" ht="15.7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</row>
    <row r="739" spans="1:52" ht="15.7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</row>
    <row r="740" spans="1:52" ht="15.7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</row>
    <row r="741" spans="1:52" ht="15.7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</row>
    <row r="742" spans="1:52" ht="15.7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</row>
    <row r="743" spans="1:52" ht="15.7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</row>
    <row r="744" spans="1:52" ht="15.7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</row>
    <row r="745" spans="1:52" ht="15.7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</row>
    <row r="746" spans="1:52" ht="15.7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</row>
    <row r="747" spans="1:52" ht="15.7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</row>
    <row r="748" spans="1:52" ht="15.7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</row>
    <row r="749" spans="1:52" ht="15.7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</row>
    <row r="750" spans="1:52" ht="15.7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</row>
    <row r="751" spans="1:52" ht="15.7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</row>
    <row r="752" spans="1:52" ht="15.7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</row>
    <row r="753" spans="1:52" ht="15.7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</row>
    <row r="754" spans="1:52" ht="15.7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</row>
    <row r="755" spans="1:52" ht="15.7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</row>
    <row r="756" spans="1:52" ht="15.7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</row>
    <row r="757" spans="1:52" ht="15.7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</row>
    <row r="758" spans="1:52" ht="15.7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</row>
    <row r="759" spans="1:52" ht="15.7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</row>
    <row r="760" spans="1:52" ht="15.7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</row>
    <row r="761" spans="1:52" ht="15.7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</row>
    <row r="762" spans="1:52" ht="15.7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</row>
    <row r="763" spans="1:52" ht="15.7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</row>
    <row r="764" spans="1:52" ht="15.7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</row>
    <row r="765" spans="1:52" ht="15.7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</row>
    <row r="766" spans="1:52" ht="15.7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</row>
    <row r="767" spans="1:52" ht="15.7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</row>
    <row r="768" spans="1:52" ht="15.7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</row>
    <row r="769" spans="1:52" ht="15.7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</row>
    <row r="770" spans="1:52" ht="15.7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</row>
    <row r="771" spans="1:52" ht="15.7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</row>
    <row r="772" spans="1:52" ht="15.7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</row>
    <row r="773" spans="1:52" ht="15.7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</row>
    <row r="774" spans="1:52" ht="15.7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</row>
    <row r="775" spans="1:52" ht="15.7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</row>
    <row r="776" spans="1:52" ht="15.7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</row>
    <row r="777" spans="1:52" ht="15.7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</row>
    <row r="778" spans="1:52" ht="15.7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</row>
    <row r="779" spans="1:52" ht="15.7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</row>
    <row r="780" spans="1:52" ht="15.7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</row>
    <row r="781" spans="1:52" ht="15.7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</row>
    <row r="782" spans="1:52" ht="15.7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</row>
    <row r="783" spans="1:52" ht="15.7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</row>
    <row r="784" spans="1:52" ht="15.7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</row>
    <row r="785" spans="1:52" ht="15.7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</row>
    <row r="786" spans="1:52" ht="15.7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</row>
    <row r="787" spans="1:52" ht="15.7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</row>
    <row r="788" spans="1:52" ht="15.7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</row>
    <row r="789" spans="1:52" ht="15.7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</row>
    <row r="790" spans="1:52" ht="15.7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</row>
    <row r="791" spans="1:52" ht="15.7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</row>
    <row r="792" spans="1:52" ht="15.7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</row>
    <row r="793" spans="1:52" ht="15.7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</row>
    <row r="794" spans="1:52" ht="15.7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</row>
    <row r="795" spans="1:52" ht="15.7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</row>
    <row r="796" spans="1:52" ht="15.7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</row>
    <row r="797" spans="1:52" ht="15.7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</row>
    <row r="798" spans="1:52" ht="15.7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</row>
    <row r="799" spans="1:52" ht="15.7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</row>
    <row r="800" spans="1:52" ht="15.7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</row>
    <row r="801" spans="1:52" ht="15.7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</row>
    <row r="802" spans="1:52" ht="15.7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</row>
    <row r="803" spans="1:52" ht="15.7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</row>
    <row r="804" spans="1:52" ht="15.7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</row>
    <row r="805" spans="1:52" ht="15.7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</row>
    <row r="806" spans="1:52" ht="15.7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</row>
    <row r="807" spans="1:52" ht="15.7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</row>
    <row r="808" spans="1:52" ht="15.7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</row>
    <row r="809" spans="1:52" ht="15.7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</row>
    <row r="810" spans="1:52" ht="15.7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</row>
    <row r="811" spans="1:52" ht="15.7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</row>
    <row r="812" spans="1:52" ht="15.7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</row>
    <row r="813" spans="1:52" ht="15.7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</row>
    <row r="814" spans="1:52" ht="15.7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</row>
    <row r="815" spans="1:52" ht="15.7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</row>
    <row r="816" spans="1:52" ht="15.7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</row>
    <row r="817" spans="1:52" ht="15.7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</row>
    <row r="818" spans="1:52" ht="15.7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</row>
    <row r="819" spans="1:52" ht="15.7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</row>
    <row r="820" spans="1:52" ht="15.7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</row>
    <row r="821" spans="1:52" ht="15.7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</row>
    <row r="822" spans="1:52" ht="15.7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</row>
    <row r="823" spans="1:52" ht="15.7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</row>
    <row r="824" spans="1:52" ht="15.7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</row>
    <row r="825" spans="1:52" ht="15.7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</row>
    <row r="826" spans="1:52" ht="15.7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</row>
    <row r="827" spans="1:52" ht="15.7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</row>
    <row r="828" spans="1:52" ht="15.7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</row>
    <row r="829" spans="1:52" ht="15.7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</row>
    <row r="830" spans="1:52" ht="15.7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</row>
    <row r="831" spans="1:52" ht="15.7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</row>
    <row r="832" spans="1:52" ht="15.7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</row>
    <row r="833" spans="1:52" ht="15.7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</row>
    <row r="834" spans="1:52" ht="15.7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</row>
    <row r="835" spans="1:52" ht="15.7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</row>
    <row r="836" spans="1:52" ht="15.7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</row>
    <row r="837" spans="1:52" ht="15.7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</row>
    <row r="838" spans="1:52" ht="15.7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</row>
    <row r="839" spans="1:52" ht="15.7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</row>
    <row r="840" spans="1:52" ht="15.7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</row>
    <row r="841" spans="1:52" ht="15.7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</row>
    <row r="842" spans="1:52" ht="15.7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</row>
    <row r="843" spans="1:52" ht="15.7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</row>
    <row r="844" spans="1:52" ht="15.7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</row>
    <row r="845" spans="1:52" ht="15.7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</row>
    <row r="846" spans="1:52" ht="15.7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</row>
    <row r="847" spans="1:52" ht="15.7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</row>
    <row r="848" spans="1:52" ht="15.7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</row>
    <row r="849" spans="1:52" ht="15.7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</row>
    <row r="850" spans="1:52" ht="15.7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</row>
    <row r="851" spans="1:52" ht="15.7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</row>
    <row r="852" spans="1:52" ht="15.7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</row>
    <row r="853" spans="1:52" ht="15.7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</row>
    <row r="854" spans="1:52" ht="15.7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</row>
    <row r="855" spans="1:52" ht="15.7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</row>
    <row r="856" spans="1:52" ht="15.7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</row>
    <row r="857" spans="1:52" ht="15.7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</row>
    <row r="858" spans="1:52" ht="15.7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</row>
    <row r="859" spans="1:52" ht="15.7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</row>
    <row r="860" spans="1:52" ht="15.7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</row>
    <row r="861" spans="1:52" ht="15.7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</row>
    <row r="862" spans="1:52" ht="15.7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</row>
    <row r="863" spans="1:52" ht="15.7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</row>
    <row r="864" spans="1:52" ht="15.7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</row>
    <row r="865" spans="1:52" ht="15.7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</row>
    <row r="866" spans="1:52" ht="15.7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</row>
    <row r="867" spans="1:52" ht="15.7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</row>
    <row r="868" spans="1:52" ht="15.7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</row>
    <row r="869" spans="1:52" ht="15.7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</row>
    <row r="870" spans="1:52" ht="15.7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</row>
    <row r="871" spans="1:52" ht="15.7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</row>
    <row r="872" spans="1:52" ht="15.7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</row>
    <row r="873" spans="1:52" ht="15.7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</row>
    <row r="874" spans="1:52" ht="15.7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</row>
    <row r="875" spans="1:52" ht="15.7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</row>
    <row r="876" spans="1:52" ht="15.7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</row>
    <row r="877" spans="1:52" ht="15.7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</row>
    <row r="878" spans="1:52" ht="15.7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</row>
    <row r="879" spans="1:52" ht="15.7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</row>
    <row r="880" spans="1:52" ht="15.7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</row>
    <row r="881" spans="1:52" ht="15.7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</row>
    <row r="882" spans="1:52" ht="15.7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</row>
    <row r="883" spans="1:52" ht="15.7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</row>
    <row r="884" spans="1:52" ht="15.7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</row>
    <row r="885" spans="1:52" ht="15.7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</row>
    <row r="886" spans="1:52" ht="15.7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</row>
    <row r="887" spans="1:52" ht="15.7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</row>
    <row r="888" spans="1:52" ht="15.7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</row>
    <row r="889" spans="1:52" ht="15.7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</row>
    <row r="890" spans="1:52" ht="15.7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</row>
    <row r="891" spans="1:52" ht="15.7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</row>
    <row r="892" spans="1:52" ht="15.7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</row>
    <row r="893" spans="1:52" ht="15.7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</row>
    <row r="894" spans="1:52" ht="15.7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</row>
    <row r="895" spans="1:52" ht="15.7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</row>
    <row r="896" spans="1:52" ht="15.7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</row>
    <row r="897" spans="1:52" ht="15.7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</row>
    <row r="898" spans="1:52" ht="15.7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</row>
    <row r="899" spans="1:52" ht="15.7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</row>
    <row r="900" spans="1:52" ht="15.7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</row>
    <row r="901" spans="1:52" ht="15.7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</row>
    <row r="902" spans="1:52" ht="15.7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</row>
    <row r="903" spans="1:52" ht="15.7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</row>
    <row r="904" spans="1:52" ht="15.7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</row>
    <row r="905" spans="1:52" ht="15.7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</row>
    <row r="906" spans="1:52" ht="15.7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</row>
    <row r="907" spans="1:52" ht="15.7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</row>
    <row r="908" spans="1:52" ht="15.7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</row>
    <row r="909" spans="1:52" ht="15.7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</row>
    <row r="910" spans="1:52" ht="15.7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</row>
    <row r="911" spans="1:52" ht="15.7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</row>
    <row r="912" spans="1:52" ht="15.7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</row>
    <row r="913" spans="1:52" ht="15.7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</row>
    <row r="914" spans="1:52" ht="15.7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</row>
    <row r="915" spans="1:52" ht="15.7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</row>
    <row r="916" spans="1:52" ht="15.7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</row>
    <row r="917" spans="1:52" ht="15.7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</row>
    <row r="918" spans="1:52" ht="15.7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</row>
    <row r="919" spans="1:52" ht="15.7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</row>
    <row r="920" spans="1:52" ht="15.7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</row>
    <row r="921" spans="1:52" ht="15.7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</row>
    <row r="922" spans="1:52" ht="15.7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</row>
    <row r="923" spans="1:52" ht="15.7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</row>
    <row r="924" spans="1:52" ht="15.7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</row>
    <row r="925" spans="1:52" ht="15.7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</row>
    <row r="926" spans="1:52" ht="15.7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</row>
    <row r="927" spans="1:52" ht="15.7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</row>
    <row r="928" spans="1:52" ht="15.7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</row>
    <row r="929" spans="1:52" ht="15.7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</row>
    <row r="930" spans="1:52" ht="15.7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</row>
    <row r="931" spans="1:52" ht="15.7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</row>
    <row r="932" spans="1:52" ht="15.7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</row>
    <row r="933" spans="1:52" ht="15.7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</row>
    <row r="934" spans="1:52" ht="15.7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</row>
    <row r="935" spans="1:52" ht="15.7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</row>
    <row r="936" spans="1:52" ht="15.7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</row>
    <row r="937" spans="1:52" ht="15.7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</row>
    <row r="938" spans="1:52" ht="15.7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</row>
    <row r="939" spans="1:52" ht="15.7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</row>
    <row r="940" spans="1:52" ht="15.7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</row>
    <row r="941" spans="1:52" ht="15.7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</row>
    <row r="942" spans="1:52" ht="15.7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</row>
    <row r="943" spans="1:52" ht="15.7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</row>
    <row r="944" spans="1:52" ht="15.7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</row>
    <row r="945" spans="1:52" ht="15.7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</row>
    <row r="946" spans="1:52" ht="15.7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</row>
    <row r="947" spans="1:52" ht="15.7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</row>
    <row r="948" spans="1:52" ht="15.7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</row>
    <row r="949" spans="1:52" ht="15.7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</row>
    <row r="950" spans="1:52" ht="15.7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</row>
    <row r="951" spans="1:52" ht="15.7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</row>
    <row r="952" spans="1:52" ht="15.7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</row>
    <row r="953" spans="1:52" ht="15.7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</row>
    <row r="954" spans="1:52" ht="15.7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</row>
    <row r="955" spans="1:52" ht="15.7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</row>
    <row r="956" spans="1:52" ht="15.7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</row>
    <row r="957" spans="1:52" ht="15.7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</row>
    <row r="958" spans="1:52" ht="15.7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</row>
    <row r="959" spans="1:52" ht="15.7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</row>
    <row r="960" spans="1:52" ht="15.7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</row>
    <row r="961" spans="1:52" ht="15.7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</row>
    <row r="962" spans="1:52" ht="15.7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</row>
    <row r="963" spans="1:52" ht="15.7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</row>
    <row r="964" spans="1:52" ht="15.7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</row>
    <row r="965" spans="1:52" ht="15.7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</row>
    <row r="966" spans="1:52" ht="15.7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</row>
    <row r="967" spans="1:52" ht="15.7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</row>
    <row r="968" spans="1:52" ht="15.7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</row>
    <row r="969" spans="1:52" ht="15.7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</row>
    <row r="970" spans="1:52" ht="15.7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</row>
    <row r="971" spans="1:52" ht="15.7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</row>
    <row r="972" spans="1:52" ht="15.7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</row>
    <row r="973" spans="1:52" ht="15.7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</row>
    <row r="974" spans="1:52" ht="15.7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</row>
    <row r="975" spans="1:52" ht="15.7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</row>
    <row r="976" spans="1:52" ht="15.7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</row>
    <row r="977" spans="1:52" ht="15.7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</row>
    <row r="978" spans="1:52" ht="15.7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</row>
    <row r="979" spans="1:52" ht="15.7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</row>
    <row r="980" spans="1:52" ht="15.7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</row>
    <row r="981" spans="1:52" ht="15.7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</row>
    <row r="982" spans="1:52" ht="15.7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</row>
    <row r="983" spans="1:52" ht="15.7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</row>
    <row r="984" spans="1:52" ht="15.7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</row>
    <row r="985" spans="1:52" ht="15.7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</row>
    <row r="986" spans="1:52" ht="15.7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</row>
    <row r="987" spans="1:52" ht="15.7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</row>
    <row r="988" spans="1:52" ht="15.7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</row>
    <row r="989" spans="1:52" ht="15.7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</row>
    <row r="990" spans="1:52" ht="15.7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</row>
    <row r="991" spans="1:52" ht="15.7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</row>
    <row r="992" spans="1:52" ht="15.7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</row>
    <row r="993" spans="1:52" ht="15.7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</row>
    <row r="994" spans="1:52" ht="15.7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</row>
    <row r="995" spans="1:52" ht="15.7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</row>
    <row r="996" spans="1:52" ht="15.7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</row>
    <row r="997" spans="1:52" ht="15.7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</row>
    <row r="998" spans="1:52" ht="15.7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</row>
    <row r="999" spans="1:52" ht="15.7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</row>
    <row r="1000" spans="1:52" ht="15.75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</row>
    <row r="1001" spans="1:52" ht="15.75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</row>
    <row r="1002" spans="1:52" ht="15.75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</row>
    <row r="1003" spans="1:52" ht="15.7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</row>
    <row r="1004" spans="1:52" ht="15.75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</row>
    <row r="1005" spans="1:52" ht="15.75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</row>
    <row r="1006" spans="1:52" ht="15.75" x14ac:dyDescent="0.2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</row>
    <row r="1007" spans="1:52" ht="15.75" x14ac:dyDescent="0.2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</row>
    <row r="1008" spans="1:52" ht="15.75" x14ac:dyDescent="0.2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</row>
    <row r="1009" spans="1:52" ht="15.75" x14ac:dyDescent="0.2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</row>
    <row r="1010" spans="1:52" ht="15.75" x14ac:dyDescent="0.2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</row>
    <row r="1011" spans="1:52" ht="15.75" x14ac:dyDescent="0.2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</row>
    <row r="1012" spans="1:52" ht="15.75" x14ac:dyDescent="0.2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</row>
    <row r="1013" spans="1:52" ht="15.75" x14ac:dyDescent="0.2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</row>
    <row r="1014" spans="1:52" ht="15.75" x14ac:dyDescent="0.2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</row>
    <row r="1015" spans="1:52" ht="15.75" x14ac:dyDescent="0.2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</row>
    <row r="1016" spans="1:52" ht="15.75" x14ac:dyDescent="0.2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</row>
    <row r="1017" spans="1:52" ht="15.75" x14ac:dyDescent="0.2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</row>
    <row r="1018" spans="1:52" ht="15.75" x14ac:dyDescent="0.2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</row>
    <row r="1019" spans="1:52" ht="15.75" x14ac:dyDescent="0.2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</row>
    <row r="1020" spans="1:52" ht="15.75" x14ac:dyDescent="0.2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</row>
    <row r="1021" spans="1:52" ht="15.75" x14ac:dyDescent="0.2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</row>
    <row r="1022" spans="1:52" ht="15.75" x14ac:dyDescent="0.25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</row>
    <row r="1023" spans="1:52" ht="15.75" x14ac:dyDescent="0.25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</row>
    <row r="1024" spans="1:52" ht="15.75" x14ac:dyDescent="0.25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</row>
    <row r="1025" spans="1:52" ht="15.75" x14ac:dyDescent="0.25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</row>
    <row r="1026" spans="1:52" ht="15.75" x14ac:dyDescent="0.25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</row>
    <row r="1027" spans="1:52" ht="15.75" x14ac:dyDescent="0.25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</row>
    <row r="1028" spans="1:52" ht="15.75" x14ac:dyDescent="0.25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</row>
    <row r="1029" spans="1:52" ht="15.75" x14ac:dyDescent="0.25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</row>
    <row r="1030" spans="1:52" ht="15.75" x14ac:dyDescent="0.25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</row>
    <row r="1031" spans="1:52" ht="15.75" x14ac:dyDescent="0.25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</row>
    <row r="1032" spans="1:52" ht="15.75" x14ac:dyDescent="0.25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</row>
    <row r="1033" spans="1:52" ht="15.75" x14ac:dyDescent="0.25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</row>
    <row r="1034" spans="1:52" ht="15.75" x14ac:dyDescent="0.25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</row>
    <row r="1035" spans="1:52" ht="15.75" x14ac:dyDescent="0.2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</row>
    <row r="1036" spans="1:52" ht="15.75" x14ac:dyDescent="0.25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</row>
    <row r="1037" spans="1:52" ht="15.7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</row>
    <row r="1038" spans="1:52" ht="15.75" x14ac:dyDescent="0.25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</row>
    <row r="1039" spans="1:52" ht="15.75" x14ac:dyDescent="0.25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</row>
    <row r="1040" spans="1:52" ht="15.75" x14ac:dyDescent="0.25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</row>
    <row r="1041" spans="1:52" ht="15.75" x14ac:dyDescent="0.25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</row>
    <row r="1042" spans="1:52" ht="15.75" x14ac:dyDescent="0.25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  <c r="AX1042" s="4"/>
      <c r="AY1042" s="4"/>
      <c r="AZ1042" s="4"/>
    </row>
    <row r="1043" spans="1:52" ht="15.75" x14ac:dyDescent="0.25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  <c r="AX1043" s="4"/>
      <c r="AY1043" s="4"/>
      <c r="AZ1043" s="4"/>
    </row>
    <row r="1044" spans="1:52" ht="15.75" x14ac:dyDescent="0.25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  <c r="AX1044" s="4"/>
      <c r="AY1044" s="4"/>
      <c r="AZ1044" s="4"/>
    </row>
    <row r="1045" spans="1:52" ht="15.75" x14ac:dyDescent="0.25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  <c r="AX1045" s="4"/>
      <c r="AY1045" s="4"/>
      <c r="AZ1045" s="4"/>
    </row>
    <row r="1046" spans="1:52" ht="15.75" x14ac:dyDescent="0.25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  <c r="AX1046" s="4"/>
      <c r="AY1046" s="4"/>
      <c r="AZ1046" s="4"/>
    </row>
    <row r="1047" spans="1:52" ht="15.75" x14ac:dyDescent="0.25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  <c r="AX1047" s="4"/>
      <c r="AY1047" s="4"/>
      <c r="AZ1047" s="4"/>
    </row>
    <row r="1048" spans="1:52" ht="15.75" x14ac:dyDescent="0.25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  <c r="AX1048" s="4"/>
      <c r="AY1048" s="4"/>
      <c r="AZ1048" s="4"/>
    </row>
    <row r="1049" spans="1:52" ht="15.75" x14ac:dyDescent="0.25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  <c r="AX1049" s="4"/>
      <c r="AY1049" s="4"/>
      <c r="AZ1049" s="4"/>
    </row>
    <row r="1050" spans="1:52" ht="15.75" x14ac:dyDescent="0.25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  <c r="AX1050" s="4"/>
      <c r="AY1050" s="4"/>
      <c r="AZ1050" s="4"/>
    </row>
    <row r="1051" spans="1:52" ht="15.75" x14ac:dyDescent="0.25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  <c r="AX1051" s="4"/>
      <c r="AY1051" s="4"/>
      <c r="AZ1051" s="4"/>
    </row>
    <row r="1052" spans="1:52" ht="15.75" x14ac:dyDescent="0.25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  <c r="AX1052" s="4"/>
      <c r="AY1052" s="4"/>
      <c r="AZ1052" s="4"/>
    </row>
    <row r="1053" spans="1:52" ht="15.75" x14ac:dyDescent="0.25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  <c r="AX1053" s="4"/>
      <c r="AY1053" s="4"/>
      <c r="AZ1053" s="4"/>
    </row>
    <row r="1054" spans="1:52" ht="15.75" x14ac:dyDescent="0.25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  <c r="AX1054" s="4"/>
      <c r="AY1054" s="4"/>
      <c r="AZ1054" s="4"/>
    </row>
    <row r="1055" spans="1:52" ht="15.75" x14ac:dyDescent="0.25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  <c r="AX1055" s="4"/>
      <c r="AY1055" s="4"/>
      <c r="AZ1055" s="4"/>
    </row>
    <row r="1056" spans="1:52" ht="15.75" x14ac:dyDescent="0.25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  <c r="AX1056" s="4"/>
      <c r="AY1056" s="4"/>
      <c r="AZ1056" s="4"/>
    </row>
    <row r="1057" spans="1:52" ht="15.75" x14ac:dyDescent="0.25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  <c r="AX1057" s="4"/>
      <c r="AY1057" s="4"/>
      <c r="AZ1057" s="4"/>
    </row>
    <row r="1058" spans="1:52" ht="15.75" x14ac:dyDescent="0.25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  <c r="AX1058" s="4"/>
      <c r="AY1058" s="4"/>
      <c r="AZ1058" s="4"/>
    </row>
    <row r="1059" spans="1:52" ht="15.75" x14ac:dyDescent="0.25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  <c r="AX1059" s="4"/>
      <c r="AY1059" s="4"/>
      <c r="AZ1059" s="4"/>
    </row>
    <row r="1060" spans="1:52" ht="15.75" x14ac:dyDescent="0.25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  <c r="AX1060" s="4"/>
      <c r="AY1060" s="4"/>
      <c r="AZ1060" s="4"/>
    </row>
    <row r="1061" spans="1:52" ht="15.75" x14ac:dyDescent="0.25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  <c r="AX1061" s="4"/>
      <c r="AY1061" s="4"/>
      <c r="AZ1061" s="4"/>
    </row>
    <row r="1062" spans="1:52" ht="15.75" x14ac:dyDescent="0.25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  <c r="AX1062" s="4"/>
      <c r="AY1062" s="4"/>
      <c r="AZ1062" s="4"/>
    </row>
    <row r="1063" spans="1:52" ht="15.75" x14ac:dyDescent="0.25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  <c r="AX1063" s="4"/>
      <c r="AY1063" s="4"/>
      <c r="AZ1063" s="4"/>
    </row>
    <row r="1064" spans="1:52" ht="15.75" x14ac:dyDescent="0.25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  <c r="AX1064" s="4"/>
      <c r="AY1064" s="4"/>
      <c r="AZ1064" s="4"/>
    </row>
    <row r="1065" spans="1:52" ht="15.75" x14ac:dyDescent="0.25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  <c r="AX1065" s="4"/>
      <c r="AY1065" s="4"/>
      <c r="AZ1065" s="4"/>
    </row>
    <row r="1066" spans="1:52" ht="15.75" x14ac:dyDescent="0.25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  <c r="AX1066" s="4"/>
      <c r="AY1066" s="4"/>
      <c r="AZ1066" s="4"/>
    </row>
    <row r="1067" spans="1:52" ht="15.75" x14ac:dyDescent="0.25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  <c r="AX1067" s="4"/>
      <c r="AY1067" s="4"/>
      <c r="AZ1067" s="4"/>
    </row>
    <row r="1068" spans="1:52" ht="15.75" x14ac:dyDescent="0.25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  <c r="AX1068" s="4"/>
      <c r="AY1068" s="4"/>
      <c r="AZ1068" s="4"/>
    </row>
    <row r="1069" spans="1:52" ht="15.75" x14ac:dyDescent="0.25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/>
      <c r="AX1069" s="4"/>
      <c r="AY1069" s="4"/>
      <c r="AZ1069" s="4"/>
    </row>
    <row r="1070" spans="1:52" ht="15.75" x14ac:dyDescent="0.25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/>
      <c r="AX1070" s="4"/>
      <c r="AY1070" s="4"/>
      <c r="AZ1070" s="4"/>
    </row>
    <row r="1071" spans="1:52" ht="15.75" x14ac:dyDescent="0.25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/>
      <c r="AX1071" s="4"/>
      <c r="AY1071" s="4"/>
      <c r="AZ1071" s="4"/>
    </row>
    <row r="1072" spans="1:52" ht="15.75" x14ac:dyDescent="0.25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  <c r="AX1072" s="4"/>
      <c r="AY1072" s="4"/>
      <c r="AZ1072" s="4"/>
    </row>
    <row r="1073" spans="1:52" ht="15.75" x14ac:dyDescent="0.25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  <c r="AX1073" s="4"/>
      <c r="AY1073" s="4"/>
      <c r="AZ1073" s="4"/>
    </row>
    <row r="1074" spans="1:52" ht="15.7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  <c r="AX1074" s="4"/>
      <c r="AY1074" s="4"/>
      <c r="AZ1074" s="4"/>
    </row>
    <row r="1075" spans="1:52" ht="15.75" x14ac:dyDescent="0.25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  <c r="AX1075" s="4"/>
      <c r="AY1075" s="4"/>
      <c r="AZ1075" s="4"/>
    </row>
    <row r="1076" spans="1:52" ht="15.7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  <c r="AX1076" s="4"/>
      <c r="AY1076" s="4"/>
      <c r="AZ1076" s="4"/>
    </row>
    <row r="1077" spans="1:52" ht="15.75" x14ac:dyDescent="0.25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  <c r="AX1077" s="4"/>
      <c r="AY1077" s="4"/>
      <c r="AZ1077" s="4"/>
    </row>
    <row r="1078" spans="1:52" ht="15.7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  <c r="AX1078" s="4"/>
      <c r="AY1078" s="4"/>
      <c r="AZ1078" s="4"/>
    </row>
    <row r="1079" spans="1:52" ht="15.75" x14ac:dyDescent="0.25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  <c r="AX1079" s="4"/>
      <c r="AY1079" s="4"/>
      <c r="AZ1079" s="4"/>
    </row>
    <row r="1080" spans="1:52" ht="15.7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  <c r="AX1080" s="4"/>
      <c r="AY1080" s="4"/>
      <c r="AZ1080" s="4"/>
    </row>
    <row r="1081" spans="1:52" ht="15.75" x14ac:dyDescent="0.25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  <c r="AX1081" s="4"/>
      <c r="AY1081" s="4"/>
      <c r="AZ1081" s="4"/>
    </row>
    <row r="1082" spans="1:52" ht="15.75" x14ac:dyDescent="0.25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  <c r="AX1082" s="4"/>
      <c r="AY1082" s="4"/>
      <c r="AZ1082" s="4"/>
    </row>
    <row r="1083" spans="1:52" ht="15.75" x14ac:dyDescent="0.25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  <c r="AX1083" s="4"/>
      <c r="AY1083" s="4"/>
      <c r="AZ1083" s="4"/>
    </row>
    <row r="1084" spans="1:52" ht="15.7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  <c r="AX1084" s="4"/>
      <c r="AY1084" s="4"/>
      <c r="AZ1084" s="4"/>
    </row>
    <row r="1085" spans="1:52" ht="15.75" x14ac:dyDescent="0.25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  <c r="AX1085" s="4"/>
      <c r="AY1085" s="4"/>
      <c r="AZ1085" s="4"/>
    </row>
    <row r="1086" spans="1:52" ht="15.7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  <c r="AX1086" s="4"/>
      <c r="AY1086" s="4"/>
      <c r="AZ1086" s="4"/>
    </row>
    <row r="1087" spans="1:52" ht="15.75" x14ac:dyDescent="0.25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  <c r="AX1087" s="4"/>
      <c r="AY1087" s="4"/>
      <c r="AZ1087" s="4"/>
    </row>
    <row r="1088" spans="1:52" ht="15.75" x14ac:dyDescent="0.25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  <c r="AV1088" s="4"/>
      <c r="AW1088" s="4"/>
      <c r="AX1088" s="4"/>
      <c r="AY1088" s="4"/>
      <c r="AZ1088" s="4"/>
    </row>
    <row r="1089" spans="1:52" ht="15.7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  <c r="AV1089" s="4"/>
      <c r="AW1089" s="4"/>
      <c r="AX1089" s="4"/>
      <c r="AY1089" s="4"/>
      <c r="AZ1089" s="4"/>
    </row>
    <row r="1090" spans="1:52" ht="15.7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  <c r="AV1090" s="4"/>
      <c r="AW1090" s="4"/>
      <c r="AX1090" s="4"/>
      <c r="AY1090" s="4"/>
      <c r="AZ1090" s="4"/>
    </row>
    <row r="1091" spans="1:52" ht="15.7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  <c r="AV1091" s="4"/>
      <c r="AW1091" s="4"/>
      <c r="AX1091" s="4"/>
      <c r="AY1091" s="4"/>
      <c r="AZ1091" s="4"/>
    </row>
    <row r="1092" spans="1:52" ht="15.7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/>
      <c r="AX1092" s="4"/>
      <c r="AY1092" s="4"/>
      <c r="AZ1092" s="4"/>
    </row>
    <row r="1093" spans="1:52" ht="15.7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  <c r="AV1093" s="4"/>
      <c r="AW1093" s="4"/>
      <c r="AX1093" s="4"/>
      <c r="AY1093" s="4"/>
      <c r="AZ1093" s="4"/>
    </row>
    <row r="1094" spans="1:52" ht="15.7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  <c r="AV1094" s="4"/>
      <c r="AW1094" s="4"/>
      <c r="AX1094" s="4"/>
      <c r="AY1094" s="4"/>
      <c r="AZ1094" s="4"/>
    </row>
    <row r="1095" spans="1:52" ht="15.7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  <c r="AV1095" s="4"/>
      <c r="AW1095" s="4"/>
      <c r="AX1095" s="4"/>
      <c r="AY1095" s="4"/>
      <c r="AZ1095" s="4"/>
    </row>
    <row r="1096" spans="1:52" ht="15.7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  <c r="AV1096" s="4"/>
      <c r="AW1096" s="4"/>
      <c r="AX1096" s="4"/>
      <c r="AY1096" s="4"/>
      <c r="AZ1096" s="4"/>
    </row>
    <row r="1097" spans="1:52" ht="15.7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4"/>
      <c r="AV1097" s="4"/>
      <c r="AW1097" s="4"/>
      <c r="AX1097" s="4"/>
      <c r="AY1097" s="4"/>
      <c r="AZ1097" s="4"/>
    </row>
    <row r="1098" spans="1:52" ht="15.7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  <c r="AV1098" s="4"/>
      <c r="AW1098" s="4"/>
      <c r="AX1098" s="4"/>
      <c r="AY1098" s="4"/>
      <c r="AZ1098" s="4"/>
    </row>
    <row r="1099" spans="1:52" ht="15.7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  <c r="AV1099" s="4"/>
      <c r="AW1099" s="4"/>
      <c r="AX1099" s="4"/>
      <c r="AY1099" s="4"/>
      <c r="AZ1099" s="4"/>
    </row>
    <row r="1100" spans="1:52" ht="15.7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  <c r="AN1100" s="4"/>
      <c r="AO1100" s="4"/>
      <c r="AP1100" s="4"/>
      <c r="AQ1100" s="4"/>
      <c r="AR1100" s="4"/>
      <c r="AS1100" s="4"/>
      <c r="AT1100" s="4"/>
      <c r="AU1100" s="4"/>
      <c r="AV1100" s="4"/>
      <c r="AW1100" s="4"/>
      <c r="AX1100" s="4"/>
      <c r="AY1100" s="4"/>
      <c r="AZ1100" s="4"/>
    </row>
    <row r="1101" spans="1:52" ht="15.7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4"/>
      <c r="AV1101" s="4"/>
      <c r="AW1101" s="4"/>
      <c r="AX1101" s="4"/>
      <c r="AY1101" s="4"/>
      <c r="AZ1101" s="4"/>
    </row>
    <row r="1102" spans="1:52" ht="15.7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  <c r="AV1102" s="4"/>
      <c r="AW1102" s="4"/>
      <c r="AX1102" s="4"/>
      <c r="AY1102" s="4"/>
      <c r="AZ1102" s="4"/>
    </row>
    <row r="1103" spans="1:52" ht="15.7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  <c r="AV1103" s="4"/>
      <c r="AW1103" s="4"/>
      <c r="AX1103" s="4"/>
      <c r="AY1103" s="4"/>
      <c r="AZ1103" s="4"/>
    </row>
    <row r="1104" spans="1:52" ht="15.7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  <c r="AV1104" s="4"/>
      <c r="AW1104" s="4"/>
      <c r="AX1104" s="4"/>
      <c r="AY1104" s="4"/>
      <c r="AZ1104" s="4"/>
    </row>
    <row r="1105" spans="1:52" ht="15.7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  <c r="AV1105" s="4"/>
      <c r="AW1105" s="4"/>
      <c r="AX1105" s="4"/>
      <c r="AY1105" s="4"/>
      <c r="AZ1105" s="4"/>
    </row>
    <row r="1106" spans="1:52" ht="15.7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  <c r="AV1106" s="4"/>
      <c r="AW1106" s="4"/>
      <c r="AX1106" s="4"/>
      <c r="AY1106" s="4"/>
      <c r="AZ1106" s="4"/>
    </row>
    <row r="1107" spans="1:52" ht="15.7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  <c r="AV1107" s="4"/>
      <c r="AW1107" s="4"/>
      <c r="AX1107" s="4"/>
      <c r="AY1107" s="4"/>
      <c r="AZ1107" s="4"/>
    </row>
    <row r="1108" spans="1:52" ht="15.7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4"/>
      <c r="AV1108" s="4"/>
      <c r="AW1108" s="4"/>
      <c r="AX1108" s="4"/>
      <c r="AY1108" s="4"/>
      <c r="AZ1108" s="4"/>
    </row>
    <row r="1109" spans="1:52" ht="15.7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  <c r="AV1109" s="4"/>
      <c r="AW1109" s="4"/>
      <c r="AX1109" s="4"/>
      <c r="AY1109" s="4"/>
      <c r="AZ1109" s="4"/>
    </row>
    <row r="1110" spans="1:52" ht="15.7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  <c r="AV1110" s="4"/>
      <c r="AW1110" s="4"/>
      <c r="AX1110" s="4"/>
      <c r="AY1110" s="4"/>
      <c r="AZ1110" s="4"/>
    </row>
    <row r="1111" spans="1:52" ht="15.7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  <c r="AV1111" s="4"/>
      <c r="AW1111" s="4"/>
      <c r="AX1111" s="4"/>
      <c r="AY1111" s="4"/>
      <c r="AZ1111" s="4"/>
    </row>
    <row r="1112" spans="1:52" ht="15.7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4"/>
      <c r="AV1112" s="4"/>
      <c r="AW1112" s="4"/>
      <c r="AX1112" s="4"/>
      <c r="AY1112" s="4"/>
      <c r="AZ1112" s="4"/>
    </row>
    <row r="1113" spans="1:52" ht="15.7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  <c r="AV1113" s="4"/>
      <c r="AW1113" s="4"/>
      <c r="AX1113" s="4"/>
      <c r="AY1113" s="4"/>
      <c r="AZ1113" s="4"/>
    </row>
    <row r="1114" spans="1:52" ht="15.7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  <c r="AV1114" s="4"/>
      <c r="AW1114" s="4"/>
      <c r="AX1114" s="4"/>
      <c r="AY1114" s="4"/>
      <c r="AZ1114" s="4"/>
    </row>
    <row r="1115" spans="1:52" ht="15.7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  <c r="AV1115" s="4"/>
      <c r="AW1115" s="4"/>
      <c r="AX1115" s="4"/>
      <c r="AY1115" s="4"/>
      <c r="AZ1115" s="4"/>
    </row>
    <row r="1116" spans="1:52" ht="15.7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4"/>
      <c r="AV1116" s="4"/>
      <c r="AW1116" s="4"/>
      <c r="AX1116" s="4"/>
      <c r="AY1116" s="4"/>
      <c r="AZ1116" s="4"/>
    </row>
    <row r="1117" spans="1:52" ht="15.7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  <c r="AV1117" s="4"/>
      <c r="AW1117" s="4"/>
      <c r="AX1117" s="4"/>
      <c r="AY1117" s="4"/>
      <c r="AZ1117" s="4"/>
    </row>
    <row r="1118" spans="1:52" ht="15.7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4"/>
      <c r="AV1118" s="4"/>
      <c r="AW1118" s="4"/>
      <c r="AX1118" s="4"/>
      <c r="AY1118" s="4"/>
      <c r="AZ1118" s="4"/>
    </row>
    <row r="1119" spans="1:52" ht="15.7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  <c r="AV1119" s="4"/>
      <c r="AW1119" s="4"/>
      <c r="AX1119" s="4"/>
      <c r="AY1119" s="4"/>
      <c r="AZ1119" s="4"/>
    </row>
    <row r="1120" spans="1:52" ht="15.7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4"/>
      <c r="AV1120" s="4"/>
      <c r="AW1120" s="4"/>
      <c r="AX1120" s="4"/>
      <c r="AY1120" s="4"/>
      <c r="AZ1120" s="4"/>
    </row>
    <row r="1121" spans="1:52" ht="15.7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4"/>
      <c r="AV1121" s="4"/>
      <c r="AW1121" s="4"/>
      <c r="AX1121" s="4"/>
      <c r="AY1121" s="4"/>
      <c r="AZ1121" s="4"/>
    </row>
    <row r="1122" spans="1:52" ht="15.7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4"/>
      <c r="AV1122" s="4"/>
      <c r="AW1122" s="4"/>
      <c r="AX1122" s="4"/>
      <c r="AY1122" s="4"/>
      <c r="AZ1122" s="4"/>
    </row>
    <row r="1123" spans="1:52" ht="15.7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4"/>
      <c r="AP1123" s="4"/>
      <c r="AQ1123" s="4"/>
      <c r="AR1123" s="4"/>
      <c r="AS1123" s="4"/>
      <c r="AT1123" s="4"/>
      <c r="AU1123" s="4"/>
      <c r="AV1123" s="4"/>
      <c r="AW1123" s="4"/>
      <c r="AX1123" s="4"/>
      <c r="AY1123" s="4"/>
      <c r="AZ1123" s="4"/>
    </row>
    <row r="1124" spans="1:52" ht="15.7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4"/>
      <c r="AV1124" s="4"/>
      <c r="AW1124" s="4"/>
      <c r="AX1124" s="4"/>
      <c r="AY1124" s="4"/>
      <c r="AZ1124" s="4"/>
    </row>
    <row r="1125" spans="1:52" ht="15.7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4"/>
      <c r="AV1125" s="4"/>
      <c r="AW1125" s="4"/>
      <c r="AX1125" s="4"/>
      <c r="AY1125" s="4"/>
      <c r="AZ1125" s="4"/>
    </row>
    <row r="1126" spans="1:52" ht="15.7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4"/>
      <c r="AV1126" s="4"/>
      <c r="AW1126" s="4"/>
      <c r="AX1126" s="4"/>
      <c r="AY1126" s="4"/>
      <c r="AZ1126" s="4"/>
    </row>
    <row r="1127" spans="1:52" ht="15.7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  <c r="AN1127" s="4"/>
      <c r="AO1127" s="4"/>
      <c r="AP1127" s="4"/>
      <c r="AQ1127" s="4"/>
      <c r="AR1127" s="4"/>
      <c r="AS1127" s="4"/>
      <c r="AT1127" s="4"/>
      <c r="AU1127" s="4"/>
      <c r="AV1127" s="4"/>
      <c r="AW1127" s="4"/>
      <c r="AX1127" s="4"/>
      <c r="AY1127" s="4"/>
      <c r="AZ1127" s="4"/>
    </row>
    <row r="1128" spans="1:52" ht="15.7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4"/>
      <c r="AR1128" s="4"/>
      <c r="AS1128" s="4"/>
      <c r="AT1128" s="4"/>
      <c r="AU1128" s="4"/>
      <c r="AV1128" s="4"/>
      <c r="AW1128" s="4"/>
      <c r="AX1128" s="4"/>
      <c r="AY1128" s="4"/>
      <c r="AZ1128" s="4"/>
    </row>
    <row r="1129" spans="1:52" ht="15.7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4"/>
      <c r="AR1129" s="4"/>
      <c r="AS1129" s="4"/>
      <c r="AT1129" s="4"/>
      <c r="AU1129" s="4"/>
      <c r="AV1129" s="4"/>
      <c r="AW1129" s="4"/>
      <c r="AX1129" s="4"/>
      <c r="AY1129" s="4"/>
      <c r="AZ1129" s="4"/>
    </row>
    <row r="1130" spans="1:52" ht="15.7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  <c r="AN1130" s="4"/>
      <c r="AO1130" s="4"/>
      <c r="AP1130" s="4"/>
      <c r="AQ1130" s="4"/>
      <c r="AR1130" s="4"/>
      <c r="AS1130" s="4"/>
      <c r="AT1130" s="4"/>
      <c r="AU1130" s="4"/>
      <c r="AV1130" s="4"/>
      <c r="AW1130" s="4"/>
      <c r="AX1130" s="4"/>
      <c r="AY1130" s="4"/>
      <c r="AZ1130" s="4"/>
    </row>
    <row r="1131" spans="1:52" ht="15.7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4"/>
      <c r="AV1131" s="4"/>
      <c r="AW1131" s="4"/>
      <c r="AX1131" s="4"/>
      <c r="AY1131" s="4"/>
      <c r="AZ1131" s="4"/>
    </row>
    <row r="1132" spans="1:52" ht="15.7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  <c r="AN1132" s="4"/>
      <c r="AO1132" s="4"/>
      <c r="AP1132" s="4"/>
      <c r="AQ1132" s="4"/>
      <c r="AR1132" s="4"/>
      <c r="AS1132" s="4"/>
      <c r="AT1132" s="4"/>
      <c r="AU1132" s="4"/>
      <c r="AV1132" s="4"/>
      <c r="AW1132" s="4"/>
      <c r="AX1132" s="4"/>
      <c r="AY1132" s="4"/>
      <c r="AZ1132" s="4"/>
    </row>
    <row r="1133" spans="1:52" ht="15.7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  <c r="AN1133" s="4"/>
      <c r="AO1133" s="4"/>
      <c r="AP1133" s="4"/>
      <c r="AQ1133" s="4"/>
      <c r="AR1133" s="4"/>
      <c r="AS1133" s="4"/>
      <c r="AT1133" s="4"/>
      <c r="AU1133" s="4"/>
      <c r="AV1133" s="4"/>
      <c r="AW1133" s="4"/>
      <c r="AX1133" s="4"/>
      <c r="AY1133" s="4"/>
      <c r="AZ1133" s="4"/>
    </row>
    <row r="1134" spans="1:52" ht="15.7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  <c r="AN1134" s="4"/>
      <c r="AO1134" s="4"/>
      <c r="AP1134" s="4"/>
      <c r="AQ1134" s="4"/>
      <c r="AR1134" s="4"/>
      <c r="AS1134" s="4"/>
      <c r="AT1134" s="4"/>
      <c r="AU1134" s="4"/>
      <c r="AV1134" s="4"/>
      <c r="AW1134" s="4"/>
      <c r="AX1134" s="4"/>
      <c r="AY1134" s="4"/>
      <c r="AZ1134" s="4"/>
    </row>
    <row r="1135" spans="1:52" ht="15.7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4"/>
      <c r="AV1135" s="4"/>
      <c r="AW1135" s="4"/>
      <c r="AX1135" s="4"/>
      <c r="AY1135" s="4"/>
      <c r="AZ1135" s="4"/>
    </row>
    <row r="1136" spans="1:52" ht="15.7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4"/>
      <c r="AV1136" s="4"/>
      <c r="AW1136" s="4"/>
      <c r="AX1136" s="4"/>
      <c r="AY1136" s="4"/>
      <c r="AZ1136" s="4"/>
    </row>
    <row r="1137" spans="1:52" ht="15.7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  <c r="AN1137" s="4"/>
      <c r="AO1137" s="4"/>
      <c r="AP1137" s="4"/>
      <c r="AQ1137" s="4"/>
      <c r="AR1137" s="4"/>
      <c r="AS1137" s="4"/>
      <c r="AT1137" s="4"/>
      <c r="AU1137" s="4"/>
      <c r="AV1137" s="4"/>
      <c r="AW1137" s="4"/>
      <c r="AX1137" s="4"/>
      <c r="AY1137" s="4"/>
      <c r="AZ1137" s="4"/>
    </row>
    <row r="1138" spans="1:52" ht="15.7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  <c r="AN1138" s="4"/>
      <c r="AO1138" s="4"/>
      <c r="AP1138" s="4"/>
      <c r="AQ1138" s="4"/>
      <c r="AR1138" s="4"/>
      <c r="AS1138" s="4"/>
      <c r="AT1138" s="4"/>
      <c r="AU1138" s="4"/>
      <c r="AV1138" s="4"/>
      <c r="AW1138" s="4"/>
      <c r="AX1138" s="4"/>
      <c r="AY1138" s="4"/>
      <c r="AZ1138" s="4"/>
    </row>
    <row r="1139" spans="1:52" ht="15.7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4"/>
      <c r="AR1139" s="4"/>
      <c r="AS1139" s="4"/>
      <c r="AT1139" s="4"/>
      <c r="AU1139" s="4"/>
      <c r="AV1139" s="4"/>
      <c r="AW1139" s="4"/>
      <c r="AX1139" s="4"/>
      <c r="AY1139" s="4"/>
      <c r="AZ1139" s="4"/>
    </row>
    <row r="1140" spans="1:52" ht="15.7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4"/>
      <c r="AV1140" s="4"/>
      <c r="AW1140" s="4"/>
      <c r="AX1140" s="4"/>
      <c r="AY1140" s="4"/>
      <c r="AZ1140" s="4"/>
    </row>
    <row r="1141" spans="1:52" ht="15.7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  <c r="AV1141" s="4"/>
      <c r="AW1141" s="4"/>
      <c r="AX1141" s="4"/>
      <c r="AY1141" s="4"/>
      <c r="AZ1141" s="4"/>
    </row>
    <row r="1142" spans="1:52" ht="15.7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  <c r="AN1142" s="4"/>
      <c r="AO1142" s="4"/>
      <c r="AP1142" s="4"/>
      <c r="AQ1142" s="4"/>
      <c r="AR1142" s="4"/>
      <c r="AS1142" s="4"/>
      <c r="AT1142" s="4"/>
      <c r="AU1142" s="4"/>
      <c r="AV1142" s="4"/>
      <c r="AW1142" s="4"/>
      <c r="AX1142" s="4"/>
      <c r="AY1142" s="4"/>
      <c r="AZ1142" s="4"/>
    </row>
    <row r="1143" spans="1:52" ht="15.7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  <c r="AN1143" s="4"/>
      <c r="AO1143" s="4"/>
      <c r="AP1143" s="4"/>
      <c r="AQ1143" s="4"/>
      <c r="AR1143" s="4"/>
      <c r="AS1143" s="4"/>
      <c r="AT1143" s="4"/>
      <c r="AU1143" s="4"/>
      <c r="AV1143" s="4"/>
      <c r="AW1143" s="4"/>
      <c r="AX1143" s="4"/>
      <c r="AY1143" s="4"/>
      <c r="AZ1143" s="4"/>
    </row>
    <row r="1144" spans="1:52" ht="15.7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  <c r="AN1144" s="4"/>
      <c r="AO1144" s="4"/>
      <c r="AP1144" s="4"/>
      <c r="AQ1144" s="4"/>
      <c r="AR1144" s="4"/>
      <c r="AS1144" s="4"/>
      <c r="AT1144" s="4"/>
      <c r="AU1144" s="4"/>
      <c r="AV1144" s="4"/>
      <c r="AW1144" s="4"/>
      <c r="AX1144" s="4"/>
      <c r="AY1144" s="4"/>
      <c r="AZ1144" s="4"/>
    </row>
    <row r="1145" spans="1:52" ht="15.7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  <c r="AN1145" s="4"/>
      <c r="AO1145" s="4"/>
      <c r="AP1145" s="4"/>
      <c r="AQ1145" s="4"/>
      <c r="AR1145" s="4"/>
      <c r="AS1145" s="4"/>
      <c r="AT1145" s="4"/>
      <c r="AU1145" s="4"/>
      <c r="AV1145" s="4"/>
      <c r="AW1145" s="4"/>
      <c r="AX1145" s="4"/>
      <c r="AY1145" s="4"/>
      <c r="AZ1145" s="4"/>
    </row>
    <row r="1146" spans="1:52" ht="15.7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"/>
      <c r="AV1146" s="4"/>
      <c r="AW1146" s="4"/>
      <c r="AX1146" s="4"/>
      <c r="AY1146" s="4"/>
      <c r="AZ1146" s="4"/>
    </row>
    <row r="1147" spans="1:52" ht="15.7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  <c r="AN1147" s="4"/>
      <c r="AO1147" s="4"/>
      <c r="AP1147" s="4"/>
      <c r="AQ1147" s="4"/>
      <c r="AR1147" s="4"/>
      <c r="AS1147" s="4"/>
      <c r="AT1147" s="4"/>
      <c r="AU1147" s="4"/>
      <c r="AV1147" s="4"/>
      <c r="AW1147" s="4"/>
      <c r="AX1147" s="4"/>
      <c r="AY1147" s="4"/>
      <c r="AZ1147" s="4"/>
    </row>
    <row r="1148" spans="1:52" ht="15.7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4"/>
      <c r="AV1148" s="4"/>
      <c r="AW1148" s="4"/>
      <c r="AX1148" s="4"/>
      <c r="AY1148" s="4"/>
      <c r="AZ1148" s="4"/>
    </row>
    <row r="1149" spans="1:52" ht="15.7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  <c r="AN1149" s="4"/>
      <c r="AO1149" s="4"/>
      <c r="AP1149" s="4"/>
      <c r="AQ1149" s="4"/>
      <c r="AR1149" s="4"/>
      <c r="AS1149" s="4"/>
      <c r="AT1149" s="4"/>
      <c r="AU1149" s="4"/>
      <c r="AV1149" s="4"/>
      <c r="AW1149" s="4"/>
      <c r="AX1149" s="4"/>
      <c r="AY1149" s="4"/>
      <c r="AZ1149" s="4"/>
    </row>
    <row r="1150" spans="1:52" ht="15.7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4"/>
      <c r="AV1150" s="4"/>
      <c r="AW1150" s="4"/>
      <c r="AX1150" s="4"/>
      <c r="AY1150" s="4"/>
      <c r="AZ1150" s="4"/>
    </row>
    <row r="1151" spans="1:52" ht="15.7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  <c r="AN1151" s="4"/>
      <c r="AO1151" s="4"/>
      <c r="AP1151" s="4"/>
      <c r="AQ1151" s="4"/>
      <c r="AR1151" s="4"/>
      <c r="AS1151" s="4"/>
      <c r="AT1151" s="4"/>
      <c r="AU1151" s="4"/>
      <c r="AV1151" s="4"/>
      <c r="AW1151" s="4"/>
      <c r="AX1151" s="4"/>
      <c r="AY1151" s="4"/>
      <c r="AZ1151" s="4"/>
    </row>
    <row r="1152" spans="1:52" ht="15.7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4"/>
      <c r="AV1152" s="4"/>
      <c r="AW1152" s="4"/>
      <c r="AX1152" s="4"/>
      <c r="AY1152" s="4"/>
      <c r="AZ1152" s="4"/>
    </row>
    <row r="1153" spans="1:52" ht="15.7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  <c r="AN1153" s="4"/>
      <c r="AO1153" s="4"/>
      <c r="AP1153" s="4"/>
      <c r="AQ1153" s="4"/>
      <c r="AR1153" s="4"/>
      <c r="AS1153" s="4"/>
      <c r="AT1153" s="4"/>
      <c r="AU1153" s="4"/>
      <c r="AV1153" s="4"/>
      <c r="AW1153" s="4"/>
      <c r="AX1153" s="4"/>
      <c r="AY1153" s="4"/>
      <c r="AZ1153" s="4"/>
    </row>
    <row r="1154" spans="1:52" ht="15.7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4"/>
      <c r="AR1154" s="4"/>
      <c r="AS1154" s="4"/>
      <c r="AT1154" s="4"/>
      <c r="AU1154" s="4"/>
      <c r="AV1154" s="4"/>
      <c r="AW1154" s="4"/>
      <c r="AX1154" s="4"/>
      <c r="AY1154" s="4"/>
      <c r="AZ1154" s="4"/>
    </row>
    <row r="1155" spans="1:52" ht="15.7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4"/>
      <c r="AV1155" s="4"/>
      <c r="AW1155" s="4"/>
      <c r="AX1155" s="4"/>
      <c r="AY1155" s="4"/>
      <c r="AZ1155" s="4"/>
    </row>
    <row r="1156" spans="1:52" ht="15.7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4"/>
      <c r="AV1156" s="4"/>
      <c r="AW1156" s="4"/>
      <c r="AX1156" s="4"/>
      <c r="AY1156" s="4"/>
      <c r="AZ1156" s="4"/>
    </row>
    <row r="1157" spans="1:52" ht="15.7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4"/>
      <c r="AV1157" s="4"/>
      <c r="AW1157" s="4"/>
      <c r="AX1157" s="4"/>
      <c r="AY1157" s="4"/>
      <c r="AZ1157" s="4"/>
    </row>
    <row r="1158" spans="1:52" ht="15.7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  <c r="AN1158" s="4"/>
      <c r="AO1158" s="4"/>
      <c r="AP1158" s="4"/>
      <c r="AQ1158" s="4"/>
      <c r="AR1158" s="4"/>
      <c r="AS1158" s="4"/>
      <c r="AT1158" s="4"/>
      <c r="AU1158" s="4"/>
      <c r="AV1158" s="4"/>
      <c r="AW1158" s="4"/>
      <c r="AX1158" s="4"/>
      <c r="AY1158" s="4"/>
      <c r="AZ1158" s="4"/>
    </row>
    <row r="1159" spans="1:52" ht="15.7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4"/>
      <c r="AV1159" s="4"/>
      <c r="AW1159" s="4"/>
      <c r="AX1159" s="4"/>
      <c r="AY1159" s="4"/>
      <c r="AZ1159" s="4"/>
    </row>
    <row r="1160" spans="1:52" ht="15.7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  <c r="AN1160" s="4"/>
      <c r="AO1160" s="4"/>
      <c r="AP1160" s="4"/>
      <c r="AQ1160" s="4"/>
      <c r="AR1160" s="4"/>
      <c r="AS1160" s="4"/>
      <c r="AT1160" s="4"/>
      <c r="AU1160" s="4"/>
      <c r="AV1160" s="4"/>
      <c r="AW1160" s="4"/>
      <c r="AX1160" s="4"/>
      <c r="AY1160" s="4"/>
      <c r="AZ1160" s="4"/>
    </row>
    <row r="1161" spans="1:52" ht="15.7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  <c r="AN1161" s="4"/>
      <c r="AO1161" s="4"/>
      <c r="AP1161" s="4"/>
      <c r="AQ1161" s="4"/>
      <c r="AR1161" s="4"/>
      <c r="AS1161" s="4"/>
      <c r="AT1161" s="4"/>
      <c r="AU1161" s="4"/>
      <c r="AV1161" s="4"/>
      <c r="AW1161" s="4"/>
      <c r="AX1161" s="4"/>
      <c r="AY1161" s="4"/>
      <c r="AZ1161" s="4"/>
    </row>
    <row r="1162" spans="1:52" ht="15.7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  <c r="AN1162" s="4"/>
      <c r="AO1162" s="4"/>
      <c r="AP1162" s="4"/>
      <c r="AQ1162" s="4"/>
      <c r="AR1162" s="4"/>
      <c r="AS1162" s="4"/>
      <c r="AT1162" s="4"/>
      <c r="AU1162" s="4"/>
      <c r="AV1162" s="4"/>
      <c r="AW1162" s="4"/>
      <c r="AX1162" s="4"/>
      <c r="AY1162" s="4"/>
      <c r="AZ1162" s="4"/>
    </row>
    <row r="1163" spans="1:52" ht="15.7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  <c r="AN1163" s="4"/>
      <c r="AO1163" s="4"/>
      <c r="AP1163" s="4"/>
      <c r="AQ1163" s="4"/>
      <c r="AR1163" s="4"/>
      <c r="AS1163" s="4"/>
      <c r="AT1163" s="4"/>
      <c r="AU1163" s="4"/>
      <c r="AV1163" s="4"/>
      <c r="AW1163" s="4"/>
      <c r="AX1163" s="4"/>
      <c r="AY1163" s="4"/>
      <c r="AZ1163" s="4"/>
    </row>
    <row r="1164" spans="1:52" ht="15.7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  <c r="AN1164" s="4"/>
      <c r="AO1164" s="4"/>
      <c r="AP1164" s="4"/>
      <c r="AQ1164" s="4"/>
      <c r="AR1164" s="4"/>
      <c r="AS1164" s="4"/>
      <c r="AT1164" s="4"/>
      <c r="AU1164" s="4"/>
      <c r="AV1164" s="4"/>
      <c r="AW1164" s="4"/>
      <c r="AX1164" s="4"/>
      <c r="AY1164" s="4"/>
      <c r="AZ1164" s="4"/>
    </row>
    <row r="1165" spans="1:52" ht="15.7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  <c r="AN1165" s="4"/>
      <c r="AO1165" s="4"/>
      <c r="AP1165" s="4"/>
      <c r="AQ1165" s="4"/>
      <c r="AR1165" s="4"/>
      <c r="AS1165" s="4"/>
      <c r="AT1165" s="4"/>
      <c r="AU1165" s="4"/>
      <c r="AV1165" s="4"/>
      <c r="AW1165" s="4"/>
      <c r="AX1165" s="4"/>
      <c r="AY1165" s="4"/>
      <c r="AZ1165" s="4"/>
    </row>
    <row r="1166" spans="1:52" ht="15.7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  <c r="AI1166" s="4"/>
      <c r="AJ1166" s="4"/>
      <c r="AK1166" s="4"/>
      <c r="AL1166" s="4"/>
      <c r="AM1166" s="4"/>
      <c r="AN1166" s="4"/>
      <c r="AO1166" s="4"/>
      <c r="AP1166" s="4"/>
      <c r="AQ1166" s="4"/>
      <c r="AR1166" s="4"/>
      <c r="AS1166" s="4"/>
      <c r="AT1166" s="4"/>
      <c r="AU1166" s="4"/>
      <c r="AV1166" s="4"/>
      <c r="AW1166" s="4"/>
      <c r="AX1166" s="4"/>
      <c r="AY1166" s="4"/>
      <c r="AZ1166" s="4"/>
    </row>
    <row r="1167" spans="1:52" ht="15.7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  <c r="AJ1167" s="4"/>
      <c r="AK1167" s="4"/>
      <c r="AL1167" s="4"/>
      <c r="AM1167" s="4"/>
      <c r="AN1167" s="4"/>
      <c r="AO1167" s="4"/>
      <c r="AP1167" s="4"/>
      <c r="AQ1167" s="4"/>
      <c r="AR1167" s="4"/>
      <c r="AS1167" s="4"/>
      <c r="AT1167" s="4"/>
      <c r="AU1167" s="4"/>
      <c r="AV1167" s="4"/>
      <c r="AW1167" s="4"/>
      <c r="AX1167" s="4"/>
      <c r="AY1167" s="4"/>
      <c r="AZ1167" s="4"/>
    </row>
    <row r="1168" spans="1:52" ht="15.7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  <c r="AJ1168" s="4"/>
      <c r="AK1168" s="4"/>
      <c r="AL1168" s="4"/>
      <c r="AM1168" s="4"/>
      <c r="AN1168" s="4"/>
      <c r="AO1168" s="4"/>
      <c r="AP1168" s="4"/>
      <c r="AQ1168" s="4"/>
      <c r="AR1168" s="4"/>
      <c r="AS1168" s="4"/>
      <c r="AT1168" s="4"/>
      <c r="AU1168" s="4"/>
      <c r="AV1168" s="4"/>
      <c r="AW1168" s="4"/>
      <c r="AX1168" s="4"/>
      <c r="AY1168" s="4"/>
      <c r="AZ1168" s="4"/>
    </row>
    <row r="1169" spans="1:52" ht="15.7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  <c r="AJ1169" s="4"/>
      <c r="AK1169" s="4"/>
      <c r="AL1169" s="4"/>
      <c r="AM1169" s="4"/>
      <c r="AN1169" s="4"/>
      <c r="AO1169" s="4"/>
      <c r="AP1169" s="4"/>
      <c r="AQ1169" s="4"/>
      <c r="AR1169" s="4"/>
      <c r="AS1169" s="4"/>
      <c r="AT1169" s="4"/>
      <c r="AU1169" s="4"/>
      <c r="AV1169" s="4"/>
      <c r="AW1169" s="4"/>
      <c r="AX1169" s="4"/>
      <c r="AY1169" s="4"/>
      <c r="AZ1169" s="4"/>
    </row>
    <row r="1170" spans="1:52" ht="15.7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  <c r="AN1170" s="4"/>
      <c r="AO1170" s="4"/>
      <c r="AP1170" s="4"/>
      <c r="AQ1170" s="4"/>
      <c r="AR1170" s="4"/>
      <c r="AS1170" s="4"/>
      <c r="AT1170" s="4"/>
      <c r="AU1170" s="4"/>
      <c r="AV1170" s="4"/>
      <c r="AW1170" s="4"/>
      <c r="AX1170" s="4"/>
      <c r="AY1170" s="4"/>
      <c r="AZ1170" s="4"/>
    </row>
    <row r="1171" spans="1:52" ht="15.7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  <c r="AN1171" s="4"/>
      <c r="AO1171" s="4"/>
      <c r="AP1171" s="4"/>
      <c r="AQ1171" s="4"/>
      <c r="AR1171" s="4"/>
      <c r="AS1171" s="4"/>
      <c r="AT1171" s="4"/>
      <c r="AU1171" s="4"/>
      <c r="AV1171" s="4"/>
      <c r="AW1171" s="4"/>
      <c r="AX1171" s="4"/>
      <c r="AY1171" s="4"/>
      <c r="AZ1171" s="4"/>
    </row>
    <row r="1172" spans="1:52" ht="15.7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4"/>
      <c r="AV1172" s="4"/>
      <c r="AW1172" s="4"/>
      <c r="AX1172" s="4"/>
      <c r="AY1172" s="4"/>
      <c r="AZ1172" s="4"/>
    </row>
    <row r="1173" spans="1:52" ht="15.7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  <c r="AN1173" s="4"/>
      <c r="AO1173" s="4"/>
      <c r="AP1173" s="4"/>
      <c r="AQ1173" s="4"/>
      <c r="AR1173" s="4"/>
      <c r="AS1173" s="4"/>
      <c r="AT1173" s="4"/>
      <c r="AU1173" s="4"/>
      <c r="AV1173" s="4"/>
      <c r="AW1173" s="4"/>
      <c r="AX1173" s="4"/>
      <c r="AY1173" s="4"/>
      <c r="AZ1173" s="4"/>
    </row>
    <row r="1174" spans="1:52" ht="15.7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  <c r="AN1174" s="4"/>
      <c r="AO1174" s="4"/>
      <c r="AP1174" s="4"/>
      <c r="AQ1174" s="4"/>
      <c r="AR1174" s="4"/>
      <c r="AS1174" s="4"/>
      <c r="AT1174" s="4"/>
      <c r="AU1174" s="4"/>
      <c r="AV1174" s="4"/>
      <c r="AW1174" s="4"/>
      <c r="AX1174" s="4"/>
      <c r="AY1174" s="4"/>
      <c r="AZ1174" s="4"/>
    </row>
    <row r="1175" spans="1:52" ht="15.7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  <c r="AN1175" s="4"/>
      <c r="AO1175" s="4"/>
      <c r="AP1175" s="4"/>
      <c r="AQ1175" s="4"/>
      <c r="AR1175" s="4"/>
      <c r="AS1175" s="4"/>
      <c r="AT1175" s="4"/>
      <c r="AU1175" s="4"/>
      <c r="AV1175" s="4"/>
      <c r="AW1175" s="4"/>
      <c r="AX1175" s="4"/>
      <c r="AY1175" s="4"/>
      <c r="AZ1175" s="4"/>
    </row>
    <row r="1176" spans="1:52" ht="15.7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  <c r="AN1176" s="4"/>
      <c r="AO1176" s="4"/>
      <c r="AP1176" s="4"/>
      <c r="AQ1176" s="4"/>
      <c r="AR1176" s="4"/>
      <c r="AS1176" s="4"/>
      <c r="AT1176" s="4"/>
      <c r="AU1176" s="4"/>
      <c r="AV1176" s="4"/>
      <c r="AW1176" s="4"/>
      <c r="AX1176" s="4"/>
      <c r="AY1176" s="4"/>
      <c r="AZ1176" s="4"/>
    </row>
    <row r="1177" spans="1:52" ht="15.7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  <c r="AN1177" s="4"/>
      <c r="AO1177" s="4"/>
      <c r="AP1177" s="4"/>
      <c r="AQ1177" s="4"/>
      <c r="AR1177" s="4"/>
      <c r="AS1177" s="4"/>
      <c r="AT1177" s="4"/>
      <c r="AU1177" s="4"/>
      <c r="AV1177" s="4"/>
      <c r="AW1177" s="4"/>
      <c r="AX1177" s="4"/>
      <c r="AY1177" s="4"/>
      <c r="AZ1177" s="4"/>
    </row>
    <row r="1178" spans="1:52" ht="15.7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4"/>
      <c r="AV1178" s="4"/>
      <c r="AW1178" s="4"/>
      <c r="AX1178" s="4"/>
      <c r="AY1178" s="4"/>
      <c r="AZ1178" s="4"/>
    </row>
    <row r="1179" spans="1:52" ht="15.7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  <c r="AN1179" s="4"/>
      <c r="AO1179" s="4"/>
      <c r="AP1179" s="4"/>
      <c r="AQ1179" s="4"/>
      <c r="AR1179" s="4"/>
      <c r="AS1179" s="4"/>
      <c r="AT1179" s="4"/>
      <c r="AU1179" s="4"/>
      <c r="AV1179" s="4"/>
      <c r="AW1179" s="4"/>
      <c r="AX1179" s="4"/>
      <c r="AY1179" s="4"/>
      <c r="AZ1179" s="4"/>
    </row>
    <row r="1180" spans="1:52" ht="15.7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  <c r="AN1180" s="4"/>
      <c r="AO1180" s="4"/>
      <c r="AP1180" s="4"/>
      <c r="AQ1180" s="4"/>
      <c r="AR1180" s="4"/>
      <c r="AS1180" s="4"/>
      <c r="AT1180" s="4"/>
      <c r="AU1180" s="4"/>
      <c r="AV1180" s="4"/>
      <c r="AW1180" s="4"/>
      <c r="AX1180" s="4"/>
      <c r="AY1180" s="4"/>
      <c r="AZ1180" s="4"/>
    </row>
    <row r="1181" spans="1:52" ht="15.7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4"/>
      <c r="AR1181" s="4"/>
      <c r="AS1181" s="4"/>
      <c r="AT1181" s="4"/>
      <c r="AU1181" s="4"/>
      <c r="AV1181" s="4"/>
      <c r="AW1181" s="4"/>
      <c r="AX1181" s="4"/>
      <c r="AY1181" s="4"/>
      <c r="AZ1181" s="4"/>
    </row>
    <row r="1182" spans="1:52" ht="15.7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4"/>
      <c r="AV1182" s="4"/>
      <c r="AW1182" s="4"/>
      <c r="AX1182" s="4"/>
      <c r="AY1182" s="4"/>
      <c r="AZ1182" s="4"/>
    </row>
    <row r="1183" spans="1:52" ht="15.7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4"/>
      <c r="AV1183" s="4"/>
      <c r="AW1183" s="4"/>
      <c r="AX1183" s="4"/>
      <c r="AY1183" s="4"/>
      <c r="AZ1183" s="4"/>
    </row>
    <row r="1184" spans="1:52" ht="15.7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  <c r="AN1184" s="4"/>
      <c r="AO1184" s="4"/>
      <c r="AP1184" s="4"/>
      <c r="AQ1184" s="4"/>
      <c r="AR1184" s="4"/>
      <c r="AS1184" s="4"/>
      <c r="AT1184" s="4"/>
      <c r="AU1184" s="4"/>
      <c r="AV1184" s="4"/>
      <c r="AW1184" s="4"/>
      <c r="AX1184" s="4"/>
      <c r="AY1184" s="4"/>
      <c r="AZ1184" s="4"/>
    </row>
    <row r="1185" spans="1:52" ht="15.7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4"/>
      <c r="AV1185" s="4"/>
      <c r="AW1185" s="4"/>
      <c r="AX1185" s="4"/>
      <c r="AY1185" s="4"/>
      <c r="AZ1185" s="4"/>
    </row>
    <row r="1186" spans="1:52" ht="15.7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  <c r="AN1186" s="4"/>
      <c r="AO1186" s="4"/>
      <c r="AP1186" s="4"/>
      <c r="AQ1186" s="4"/>
      <c r="AR1186" s="4"/>
      <c r="AS1186" s="4"/>
      <c r="AT1186" s="4"/>
      <c r="AU1186" s="4"/>
      <c r="AV1186" s="4"/>
      <c r="AW1186" s="4"/>
      <c r="AX1186" s="4"/>
      <c r="AY1186" s="4"/>
      <c r="AZ1186" s="4"/>
    </row>
    <row r="1187" spans="1:52" ht="15.7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4"/>
      <c r="AV1187" s="4"/>
      <c r="AW1187" s="4"/>
      <c r="AX1187" s="4"/>
      <c r="AY1187" s="4"/>
      <c r="AZ1187" s="4"/>
    </row>
    <row r="1188" spans="1:52" ht="15.7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  <c r="AN1188" s="4"/>
      <c r="AO1188" s="4"/>
      <c r="AP1188" s="4"/>
      <c r="AQ1188" s="4"/>
      <c r="AR1188" s="4"/>
      <c r="AS1188" s="4"/>
      <c r="AT1188" s="4"/>
      <c r="AU1188" s="4"/>
      <c r="AV1188" s="4"/>
      <c r="AW1188" s="4"/>
      <c r="AX1188" s="4"/>
      <c r="AY1188" s="4"/>
      <c r="AZ1188" s="4"/>
    </row>
    <row r="1189" spans="1:52" ht="15.7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  <c r="AN1189" s="4"/>
      <c r="AO1189" s="4"/>
      <c r="AP1189" s="4"/>
      <c r="AQ1189" s="4"/>
      <c r="AR1189" s="4"/>
      <c r="AS1189" s="4"/>
      <c r="AT1189" s="4"/>
      <c r="AU1189" s="4"/>
      <c r="AV1189" s="4"/>
      <c r="AW1189" s="4"/>
      <c r="AX1189" s="4"/>
      <c r="AY1189" s="4"/>
      <c r="AZ1189" s="4"/>
    </row>
    <row r="1190" spans="1:52" ht="15.7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  <c r="AN1190" s="4"/>
      <c r="AO1190" s="4"/>
      <c r="AP1190" s="4"/>
      <c r="AQ1190" s="4"/>
      <c r="AR1190" s="4"/>
      <c r="AS1190" s="4"/>
      <c r="AT1190" s="4"/>
      <c r="AU1190" s="4"/>
      <c r="AV1190" s="4"/>
      <c r="AW1190" s="4"/>
      <c r="AX1190" s="4"/>
      <c r="AY1190" s="4"/>
      <c r="AZ1190" s="4"/>
    </row>
    <row r="1191" spans="1:52" ht="15.7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  <c r="AJ1191" s="4"/>
      <c r="AK1191" s="4"/>
      <c r="AL1191" s="4"/>
      <c r="AM1191" s="4"/>
      <c r="AN1191" s="4"/>
      <c r="AO1191" s="4"/>
      <c r="AP1191" s="4"/>
      <c r="AQ1191" s="4"/>
      <c r="AR1191" s="4"/>
      <c r="AS1191" s="4"/>
      <c r="AT1191" s="4"/>
      <c r="AU1191" s="4"/>
      <c r="AV1191" s="4"/>
      <c r="AW1191" s="4"/>
      <c r="AX1191" s="4"/>
      <c r="AY1191" s="4"/>
      <c r="AZ1191" s="4"/>
    </row>
    <row r="1192" spans="1:52" ht="15.7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  <c r="AN1192" s="4"/>
      <c r="AO1192" s="4"/>
      <c r="AP1192" s="4"/>
      <c r="AQ1192" s="4"/>
      <c r="AR1192" s="4"/>
      <c r="AS1192" s="4"/>
      <c r="AT1192" s="4"/>
      <c r="AU1192" s="4"/>
      <c r="AV1192" s="4"/>
      <c r="AW1192" s="4"/>
      <c r="AX1192" s="4"/>
      <c r="AY1192" s="4"/>
      <c r="AZ1192" s="4"/>
    </row>
    <row r="1193" spans="1:52" ht="15.7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  <c r="AJ1193" s="4"/>
      <c r="AK1193" s="4"/>
      <c r="AL1193" s="4"/>
      <c r="AM1193" s="4"/>
      <c r="AN1193" s="4"/>
      <c r="AO1193" s="4"/>
      <c r="AP1193" s="4"/>
      <c r="AQ1193" s="4"/>
      <c r="AR1193" s="4"/>
      <c r="AS1193" s="4"/>
      <c r="AT1193" s="4"/>
      <c r="AU1193" s="4"/>
      <c r="AV1193" s="4"/>
      <c r="AW1193" s="4"/>
      <c r="AX1193" s="4"/>
      <c r="AY1193" s="4"/>
      <c r="AZ1193" s="4"/>
    </row>
    <row r="1194" spans="1:52" ht="15.7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  <c r="AJ1194" s="4"/>
      <c r="AK1194" s="4"/>
      <c r="AL1194" s="4"/>
      <c r="AM1194" s="4"/>
      <c r="AN1194" s="4"/>
      <c r="AO1194" s="4"/>
      <c r="AP1194" s="4"/>
      <c r="AQ1194" s="4"/>
      <c r="AR1194" s="4"/>
      <c r="AS1194" s="4"/>
      <c r="AT1194" s="4"/>
      <c r="AU1194" s="4"/>
      <c r="AV1194" s="4"/>
      <c r="AW1194" s="4"/>
      <c r="AX1194" s="4"/>
      <c r="AY1194" s="4"/>
      <c r="AZ1194" s="4"/>
    </row>
    <row r="1195" spans="1:52" ht="15.7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  <c r="AJ1195" s="4"/>
      <c r="AK1195" s="4"/>
      <c r="AL1195" s="4"/>
      <c r="AM1195" s="4"/>
      <c r="AN1195" s="4"/>
      <c r="AO1195" s="4"/>
      <c r="AP1195" s="4"/>
      <c r="AQ1195" s="4"/>
      <c r="AR1195" s="4"/>
      <c r="AS1195" s="4"/>
      <c r="AT1195" s="4"/>
      <c r="AU1195" s="4"/>
      <c r="AV1195" s="4"/>
      <c r="AW1195" s="4"/>
      <c r="AX1195" s="4"/>
      <c r="AY1195" s="4"/>
      <c r="AZ1195" s="4"/>
    </row>
    <row r="1196" spans="1:52" ht="15.7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  <c r="AL1196" s="4"/>
      <c r="AM1196" s="4"/>
      <c r="AN1196" s="4"/>
      <c r="AO1196" s="4"/>
      <c r="AP1196" s="4"/>
      <c r="AQ1196" s="4"/>
      <c r="AR1196" s="4"/>
      <c r="AS1196" s="4"/>
      <c r="AT1196" s="4"/>
      <c r="AU1196" s="4"/>
      <c r="AV1196" s="4"/>
      <c r="AW1196" s="4"/>
      <c r="AX1196" s="4"/>
      <c r="AY1196" s="4"/>
      <c r="AZ1196" s="4"/>
    </row>
    <row r="1197" spans="1:52" ht="15.7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  <c r="AI1197" s="4"/>
      <c r="AJ1197" s="4"/>
      <c r="AK1197" s="4"/>
      <c r="AL1197" s="4"/>
      <c r="AM1197" s="4"/>
      <c r="AN1197" s="4"/>
      <c r="AO1197" s="4"/>
      <c r="AP1197" s="4"/>
      <c r="AQ1197" s="4"/>
      <c r="AR1197" s="4"/>
      <c r="AS1197" s="4"/>
      <c r="AT1197" s="4"/>
      <c r="AU1197" s="4"/>
      <c r="AV1197" s="4"/>
      <c r="AW1197" s="4"/>
      <c r="AX1197" s="4"/>
      <c r="AY1197" s="4"/>
      <c r="AZ1197" s="4"/>
    </row>
    <row r="1198" spans="1:52" ht="15.7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  <c r="AJ1198" s="4"/>
      <c r="AK1198" s="4"/>
      <c r="AL1198" s="4"/>
      <c r="AM1198" s="4"/>
      <c r="AN1198" s="4"/>
      <c r="AO1198" s="4"/>
      <c r="AP1198" s="4"/>
      <c r="AQ1198" s="4"/>
      <c r="AR1198" s="4"/>
      <c r="AS1198" s="4"/>
      <c r="AT1198" s="4"/>
      <c r="AU1198" s="4"/>
      <c r="AV1198" s="4"/>
      <c r="AW1198" s="4"/>
      <c r="AX1198" s="4"/>
      <c r="AY1198" s="4"/>
      <c r="AZ1198" s="4"/>
    </row>
    <row r="1199" spans="1:52" ht="15.7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  <c r="AJ1199" s="4"/>
      <c r="AK1199" s="4"/>
      <c r="AL1199" s="4"/>
      <c r="AM1199" s="4"/>
      <c r="AN1199" s="4"/>
      <c r="AO1199" s="4"/>
      <c r="AP1199" s="4"/>
      <c r="AQ1199" s="4"/>
      <c r="AR1199" s="4"/>
      <c r="AS1199" s="4"/>
      <c r="AT1199" s="4"/>
      <c r="AU1199" s="4"/>
      <c r="AV1199" s="4"/>
      <c r="AW1199" s="4"/>
      <c r="AX1199" s="4"/>
      <c r="AY1199" s="4"/>
      <c r="AZ1199" s="4"/>
    </row>
    <row r="1200" spans="1:52" ht="15.7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  <c r="AI1200" s="4"/>
      <c r="AJ1200" s="4"/>
      <c r="AK1200" s="4"/>
      <c r="AL1200" s="4"/>
      <c r="AM1200" s="4"/>
      <c r="AN1200" s="4"/>
      <c r="AO1200" s="4"/>
      <c r="AP1200" s="4"/>
      <c r="AQ1200" s="4"/>
      <c r="AR1200" s="4"/>
      <c r="AS1200" s="4"/>
      <c r="AT1200" s="4"/>
      <c r="AU1200" s="4"/>
      <c r="AV1200" s="4"/>
      <c r="AW1200" s="4"/>
      <c r="AX1200" s="4"/>
      <c r="AY1200" s="4"/>
      <c r="AZ1200" s="4"/>
    </row>
    <row r="1201" spans="1:52" ht="15.7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  <c r="AL1201" s="4"/>
      <c r="AM1201" s="4"/>
      <c r="AN1201" s="4"/>
      <c r="AO1201" s="4"/>
      <c r="AP1201" s="4"/>
      <c r="AQ1201" s="4"/>
      <c r="AR1201" s="4"/>
      <c r="AS1201" s="4"/>
      <c r="AT1201" s="4"/>
      <c r="AU1201" s="4"/>
      <c r="AV1201" s="4"/>
      <c r="AW1201" s="4"/>
      <c r="AX1201" s="4"/>
      <c r="AY1201" s="4"/>
      <c r="AZ1201" s="4"/>
    </row>
    <row r="1202" spans="1:52" ht="15.7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  <c r="AN1202" s="4"/>
      <c r="AO1202" s="4"/>
      <c r="AP1202" s="4"/>
      <c r="AQ1202" s="4"/>
      <c r="AR1202" s="4"/>
      <c r="AS1202" s="4"/>
      <c r="AT1202" s="4"/>
      <c r="AU1202" s="4"/>
      <c r="AV1202" s="4"/>
      <c r="AW1202" s="4"/>
      <c r="AX1202" s="4"/>
      <c r="AY1202" s="4"/>
      <c r="AZ1202" s="4"/>
    </row>
    <row r="1203" spans="1:52" ht="15.7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  <c r="AN1203" s="4"/>
      <c r="AO1203" s="4"/>
      <c r="AP1203" s="4"/>
      <c r="AQ1203" s="4"/>
      <c r="AR1203" s="4"/>
      <c r="AS1203" s="4"/>
      <c r="AT1203" s="4"/>
      <c r="AU1203" s="4"/>
      <c r="AV1203" s="4"/>
      <c r="AW1203" s="4"/>
      <c r="AX1203" s="4"/>
      <c r="AY1203" s="4"/>
      <c r="AZ1203" s="4"/>
    </row>
    <row r="1204" spans="1:52" ht="15.7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  <c r="AL1204" s="4"/>
      <c r="AM1204" s="4"/>
      <c r="AN1204" s="4"/>
      <c r="AO1204" s="4"/>
      <c r="AP1204" s="4"/>
      <c r="AQ1204" s="4"/>
      <c r="AR1204" s="4"/>
      <c r="AS1204" s="4"/>
      <c r="AT1204" s="4"/>
      <c r="AU1204" s="4"/>
      <c r="AV1204" s="4"/>
      <c r="AW1204" s="4"/>
      <c r="AX1204" s="4"/>
      <c r="AY1204" s="4"/>
      <c r="AZ1204" s="4"/>
    </row>
    <row r="1205" spans="1:52" ht="15.7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  <c r="AN1205" s="4"/>
      <c r="AO1205" s="4"/>
      <c r="AP1205" s="4"/>
      <c r="AQ1205" s="4"/>
      <c r="AR1205" s="4"/>
      <c r="AS1205" s="4"/>
      <c r="AT1205" s="4"/>
      <c r="AU1205" s="4"/>
      <c r="AV1205" s="4"/>
      <c r="AW1205" s="4"/>
      <c r="AX1205" s="4"/>
      <c r="AY1205" s="4"/>
      <c r="AZ1205" s="4"/>
    </row>
    <row r="1206" spans="1:52" ht="15.7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  <c r="AN1206" s="4"/>
      <c r="AO1206" s="4"/>
      <c r="AP1206" s="4"/>
      <c r="AQ1206" s="4"/>
      <c r="AR1206" s="4"/>
      <c r="AS1206" s="4"/>
      <c r="AT1206" s="4"/>
      <c r="AU1206" s="4"/>
      <c r="AV1206" s="4"/>
      <c r="AW1206" s="4"/>
      <c r="AX1206" s="4"/>
      <c r="AY1206" s="4"/>
      <c r="AZ1206" s="4"/>
    </row>
    <row r="1207" spans="1:52" ht="15.7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  <c r="AJ1207" s="4"/>
      <c r="AK1207" s="4"/>
      <c r="AL1207" s="4"/>
      <c r="AM1207" s="4"/>
      <c r="AN1207" s="4"/>
      <c r="AO1207" s="4"/>
      <c r="AP1207" s="4"/>
      <c r="AQ1207" s="4"/>
      <c r="AR1207" s="4"/>
      <c r="AS1207" s="4"/>
      <c r="AT1207" s="4"/>
      <c r="AU1207" s="4"/>
      <c r="AV1207" s="4"/>
      <c r="AW1207" s="4"/>
      <c r="AX1207" s="4"/>
      <c r="AY1207" s="4"/>
      <c r="AZ1207" s="4"/>
    </row>
    <row r="1208" spans="1:52" ht="15.7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  <c r="AN1208" s="4"/>
      <c r="AO1208" s="4"/>
      <c r="AP1208" s="4"/>
      <c r="AQ1208" s="4"/>
      <c r="AR1208" s="4"/>
      <c r="AS1208" s="4"/>
      <c r="AT1208" s="4"/>
      <c r="AU1208" s="4"/>
      <c r="AV1208" s="4"/>
      <c r="AW1208" s="4"/>
      <c r="AX1208" s="4"/>
      <c r="AY1208" s="4"/>
      <c r="AZ1208" s="4"/>
    </row>
    <row r="1209" spans="1:52" ht="15.7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  <c r="AN1209" s="4"/>
      <c r="AO1209" s="4"/>
      <c r="AP1209" s="4"/>
      <c r="AQ1209" s="4"/>
      <c r="AR1209" s="4"/>
      <c r="AS1209" s="4"/>
      <c r="AT1209" s="4"/>
      <c r="AU1209" s="4"/>
      <c r="AV1209" s="4"/>
      <c r="AW1209" s="4"/>
      <c r="AX1209" s="4"/>
      <c r="AY1209" s="4"/>
      <c r="AZ1209" s="4"/>
    </row>
    <row r="1210" spans="1:52" ht="15.7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  <c r="AJ1210" s="4"/>
      <c r="AK1210" s="4"/>
      <c r="AL1210" s="4"/>
      <c r="AM1210" s="4"/>
      <c r="AN1210" s="4"/>
      <c r="AO1210" s="4"/>
      <c r="AP1210" s="4"/>
      <c r="AQ1210" s="4"/>
      <c r="AR1210" s="4"/>
      <c r="AS1210" s="4"/>
      <c r="AT1210" s="4"/>
      <c r="AU1210" s="4"/>
      <c r="AV1210" s="4"/>
      <c r="AW1210" s="4"/>
      <c r="AX1210" s="4"/>
      <c r="AY1210" s="4"/>
      <c r="AZ1210" s="4"/>
    </row>
    <row r="1211" spans="1:52" ht="15.7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  <c r="AN1211" s="4"/>
      <c r="AO1211" s="4"/>
      <c r="AP1211" s="4"/>
      <c r="AQ1211" s="4"/>
      <c r="AR1211" s="4"/>
      <c r="AS1211" s="4"/>
      <c r="AT1211" s="4"/>
      <c r="AU1211" s="4"/>
      <c r="AV1211" s="4"/>
      <c r="AW1211" s="4"/>
      <c r="AX1211" s="4"/>
      <c r="AY1211" s="4"/>
      <c r="AZ1211" s="4"/>
    </row>
    <row r="1212" spans="1:52" ht="15.7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  <c r="AN1212" s="4"/>
      <c r="AO1212" s="4"/>
      <c r="AP1212" s="4"/>
      <c r="AQ1212" s="4"/>
      <c r="AR1212" s="4"/>
      <c r="AS1212" s="4"/>
      <c r="AT1212" s="4"/>
      <c r="AU1212" s="4"/>
      <c r="AV1212" s="4"/>
      <c r="AW1212" s="4"/>
      <c r="AX1212" s="4"/>
      <c r="AY1212" s="4"/>
      <c r="AZ1212" s="4"/>
    </row>
    <row r="1213" spans="1:52" ht="15.7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  <c r="AJ1213" s="4"/>
      <c r="AK1213" s="4"/>
      <c r="AL1213" s="4"/>
      <c r="AM1213" s="4"/>
      <c r="AN1213" s="4"/>
      <c r="AO1213" s="4"/>
      <c r="AP1213" s="4"/>
      <c r="AQ1213" s="4"/>
      <c r="AR1213" s="4"/>
      <c r="AS1213" s="4"/>
      <c r="AT1213" s="4"/>
      <c r="AU1213" s="4"/>
      <c r="AV1213" s="4"/>
      <c r="AW1213" s="4"/>
      <c r="AX1213" s="4"/>
      <c r="AY1213" s="4"/>
      <c r="AZ1213" s="4"/>
    </row>
    <row r="1214" spans="1:52" ht="15.7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  <c r="AN1214" s="4"/>
      <c r="AO1214" s="4"/>
      <c r="AP1214" s="4"/>
      <c r="AQ1214" s="4"/>
      <c r="AR1214" s="4"/>
      <c r="AS1214" s="4"/>
      <c r="AT1214" s="4"/>
      <c r="AU1214" s="4"/>
      <c r="AV1214" s="4"/>
      <c r="AW1214" s="4"/>
      <c r="AX1214" s="4"/>
      <c r="AY1214" s="4"/>
      <c r="AZ1214" s="4"/>
    </row>
    <row r="1215" spans="1:52" ht="15.7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  <c r="AN1215" s="4"/>
      <c r="AO1215" s="4"/>
      <c r="AP1215" s="4"/>
      <c r="AQ1215" s="4"/>
      <c r="AR1215" s="4"/>
      <c r="AS1215" s="4"/>
      <c r="AT1215" s="4"/>
      <c r="AU1215" s="4"/>
      <c r="AV1215" s="4"/>
      <c r="AW1215" s="4"/>
      <c r="AX1215" s="4"/>
      <c r="AY1215" s="4"/>
      <c r="AZ1215" s="4"/>
    </row>
    <row r="1216" spans="1:52" ht="15.7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  <c r="AJ1216" s="4"/>
      <c r="AK1216" s="4"/>
      <c r="AL1216" s="4"/>
      <c r="AM1216" s="4"/>
      <c r="AN1216" s="4"/>
      <c r="AO1216" s="4"/>
      <c r="AP1216" s="4"/>
      <c r="AQ1216" s="4"/>
      <c r="AR1216" s="4"/>
      <c r="AS1216" s="4"/>
      <c r="AT1216" s="4"/>
      <c r="AU1216" s="4"/>
      <c r="AV1216" s="4"/>
      <c r="AW1216" s="4"/>
      <c r="AX1216" s="4"/>
      <c r="AY1216" s="4"/>
      <c r="AZ1216" s="4"/>
    </row>
    <row r="1217" spans="1:52" ht="15.7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  <c r="AN1217" s="4"/>
      <c r="AO1217" s="4"/>
      <c r="AP1217" s="4"/>
      <c r="AQ1217" s="4"/>
      <c r="AR1217" s="4"/>
      <c r="AS1217" s="4"/>
      <c r="AT1217" s="4"/>
      <c r="AU1217" s="4"/>
      <c r="AV1217" s="4"/>
      <c r="AW1217" s="4"/>
      <c r="AX1217" s="4"/>
      <c r="AY1217" s="4"/>
      <c r="AZ1217" s="4"/>
    </row>
    <row r="1218" spans="1:52" ht="15.7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  <c r="AJ1218" s="4"/>
      <c r="AK1218" s="4"/>
      <c r="AL1218" s="4"/>
      <c r="AM1218" s="4"/>
      <c r="AN1218" s="4"/>
      <c r="AO1218" s="4"/>
      <c r="AP1218" s="4"/>
      <c r="AQ1218" s="4"/>
      <c r="AR1218" s="4"/>
      <c r="AS1218" s="4"/>
      <c r="AT1218" s="4"/>
      <c r="AU1218" s="4"/>
      <c r="AV1218" s="4"/>
      <c r="AW1218" s="4"/>
      <c r="AX1218" s="4"/>
      <c r="AY1218" s="4"/>
      <c r="AZ1218" s="4"/>
    </row>
    <row r="1219" spans="1:52" ht="15.7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  <c r="AJ1219" s="4"/>
      <c r="AK1219" s="4"/>
      <c r="AL1219" s="4"/>
      <c r="AM1219" s="4"/>
      <c r="AN1219" s="4"/>
      <c r="AO1219" s="4"/>
      <c r="AP1219" s="4"/>
      <c r="AQ1219" s="4"/>
      <c r="AR1219" s="4"/>
      <c r="AS1219" s="4"/>
      <c r="AT1219" s="4"/>
      <c r="AU1219" s="4"/>
      <c r="AV1219" s="4"/>
      <c r="AW1219" s="4"/>
      <c r="AX1219" s="4"/>
      <c r="AY1219" s="4"/>
      <c r="AZ1219" s="4"/>
    </row>
    <row r="1220" spans="1:52" ht="15.7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  <c r="AN1220" s="4"/>
      <c r="AO1220" s="4"/>
      <c r="AP1220" s="4"/>
      <c r="AQ1220" s="4"/>
      <c r="AR1220" s="4"/>
      <c r="AS1220" s="4"/>
      <c r="AT1220" s="4"/>
      <c r="AU1220" s="4"/>
      <c r="AV1220" s="4"/>
      <c r="AW1220" s="4"/>
      <c r="AX1220" s="4"/>
      <c r="AY1220" s="4"/>
      <c r="AZ1220" s="4"/>
    </row>
    <row r="1221" spans="1:52" ht="15.7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  <c r="AJ1221" s="4"/>
      <c r="AK1221" s="4"/>
      <c r="AL1221" s="4"/>
      <c r="AM1221" s="4"/>
      <c r="AN1221" s="4"/>
      <c r="AO1221" s="4"/>
      <c r="AP1221" s="4"/>
      <c r="AQ1221" s="4"/>
      <c r="AR1221" s="4"/>
      <c r="AS1221" s="4"/>
      <c r="AT1221" s="4"/>
      <c r="AU1221" s="4"/>
      <c r="AV1221" s="4"/>
      <c r="AW1221" s="4"/>
      <c r="AX1221" s="4"/>
      <c r="AY1221" s="4"/>
      <c r="AZ1221" s="4"/>
    </row>
    <row r="1222" spans="1:52" ht="15.7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  <c r="AN1222" s="4"/>
      <c r="AO1222" s="4"/>
      <c r="AP1222" s="4"/>
      <c r="AQ1222" s="4"/>
      <c r="AR1222" s="4"/>
      <c r="AS1222" s="4"/>
      <c r="AT1222" s="4"/>
      <c r="AU1222" s="4"/>
      <c r="AV1222" s="4"/>
      <c r="AW1222" s="4"/>
      <c r="AX1222" s="4"/>
      <c r="AY1222" s="4"/>
      <c r="AZ1222" s="4"/>
    </row>
    <row r="1223" spans="1:52" ht="15.7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  <c r="AN1223" s="4"/>
      <c r="AO1223" s="4"/>
      <c r="AP1223" s="4"/>
      <c r="AQ1223" s="4"/>
      <c r="AR1223" s="4"/>
      <c r="AS1223" s="4"/>
      <c r="AT1223" s="4"/>
      <c r="AU1223" s="4"/>
      <c r="AV1223" s="4"/>
      <c r="AW1223" s="4"/>
      <c r="AX1223" s="4"/>
      <c r="AY1223" s="4"/>
      <c r="AZ1223" s="4"/>
    </row>
    <row r="1224" spans="1:52" ht="15.7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  <c r="AJ1224" s="4"/>
      <c r="AK1224" s="4"/>
      <c r="AL1224" s="4"/>
      <c r="AM1224" s="4"/>
      <c r="AN1224" s="4"/>
      <c r="AO1224" s="4"/>
      <c r="AP1224" s="4"/>
      <c r="AQ1224" s="4"/>
      <c r="AR1224" s="4"/>
      <c r="AS1224" s="4"/>
      <c r="AT1224" s="4"/>
      <c r="AU1224" s="4"/>
      <c r="AV1224" s="4"/>
      <c r="AW1224" s="4"/>
      <c r="AX1224" s="4"/>
      <c r="AY1224" s="4"/>
      <c r="AZ1224" s="4"/>
    </row>
    <row r="1225" spans="1:52" ht="15.7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  <c r="AN1225" s="4"/>
      <c r="AO1225" s="4"/>
      <c r="AP1225" s="4"/>
      <c r="AQ1225" s="4"/>
      <c r="AR1225" s="4"/>
      <c r="AS1225" s="4"/>
      <c r="AT1225" s="4"/>
      <c r="AU1225" s="4"/>
      <c r="AV1225" s="4"/>
      <c r="AW1225" s="4"/>
      <c r="AX1225" s="4"/>
      <c r="AY1225" s="4"/>
      <c r="AZ1225" s="4"/>
    </row>
    <row r="1226" spans="1:52" ht="15.7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  <c r="AN1226" s="4"/>
      <c r="AO1226" s="4"/>
      <c r="AP1226" s="4"/>
      <c r="AQ1226" s="4"/>
      <c r="AR1226" s="4"/>
      <c r="AS1226" s="4"/>
      <c r="AT1226" s="4"/>
      <c r="AU1226" s="4"/>
      <c r="AV1226" s="4"/>
      <c r="AW1226" s="4"/>
      <c r="AX1226" s="4"/>
      <c r="AY1226" s="4"/>
      <c r="AZ1226" s="4"/>
    </row>
    <row r="1227" spans="1:52" ht="15.7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  <c r="AN1227" s="4"/>
      <c r="AO1227" s="4"/>
      <c r="AP1227" s="4"/>
      <c r="AQ1227" s="4"/>
      <c r="AR1227" s="4"/>
      <c r="AS1227" s="4"/>
      <c r="AT1227" s="4"/>
      <c r="AU1227" s="4"/>
      <c r="AV1227" s="4"/>
      <c r="AW1227" s="4"/>
      <c r="AX1227" s="4"/>
      <c r="AY1227" s="4"/>
      <c r="AZ1227" s="4"/>
    </row>
    <row r="1228" spans="1:52" ht="15.7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  <c r="AN1228" s="4"/>
      <c r="AO1228" s="4"/>
      <c r="AP1228" s="4"/>
      <c r="AQ1228" s="4"/>
      <c r="AR1228" s="4"/>
      <c r="AS1228" s="4"/>
      <c r="AT1228" s="4"/>
      <c r="AU1228" s="4"/>
      <c r="AV1228" s="4"/>
      <c r="AW1228" s="4"/>
      <c r="AX1228" s="4"/>
      <c r="AY1228" s="4"/>
      <c r="AZ1228" s="4"/>
    </row>
    <row r="1229" spans="1:52" ht="15.7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  <c r="AN1229" s="4"/>
      <c r="AO1229" s="4"/>
      <c r="AP1229" s="4"/>
      <c r="AQ1229" s="4"/>
      <c r="AR1229" s="4"/>
      <c r="AS1229" s="4"/>
      <c r="AT1229" s="4"/>
      <c r="AU1229" s="4"/>
      <c r="AV1229" s="4"/>
      <c r="AW1229" s="4"/>
      <c r="AX1229" s="4"/>
      <c r="AY1229" s="4"/>
      <c r="AZ1229" s="4"/>
    </row>
    <row r="1230" spans="1:52" ht="15.7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  <c r="AN1230" s="4"/>
      <c r="AO1230" s="4"/>
      <c r="AP1230" s="4"/>
      <c r="AQ1230" s="4"/>
      <c r="AR1230" s="4"/>
      <c r="AS1230" s="4"/>
      <c r="AT1230" s="4"/>
      <c r="AU1230" s="4"/>
      <c r="AV1230" s="4"/>
      <c r="AW1230" s="4"/>
      <c r="AX1230" s="4"/>
      <c r="AY1230" s="4"/>
      <c r="AZ1230" s="4"/>
    </row>
    <row r="1231" spans="1:52" ht="15.7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  <c r="AJ1231" s="4"/>
      <c r="AK1231" s="4"/>
      <c r="AL1231" s="4"/>
      <c r="AM1231" s="4"/>
      <c r="AN1231" s="4"/>
      <c r="AO1231" s="4"/>
      <c r="AP1231" s="4"/>
      <c r="AQ1231" s="4"/>
      <c r="AR1231" s="4"/>
      <c r="AS1231" s="4"/>
      <c r="AT1231" s="4"/>
      <c r="AU1231" s="4"/>
      <c r="AV1231" s="4"/>
      <c r="AW1231" s="4"/>
      <c r="AX1231" s="4"/>
      <c r="AY1231" s="4"/>
      <c r="AZ1231" s="4"/>
    </row>
    <row r="1232" spans="1:52" ht="15.7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  <c r="AN1232" s="4"/>
      <c r="AO1232" s="4"/>
      <c r="AP1232" s="4"/>
      <c r="AQ1232" s="4"/>
      <c r="AR1232" s="4"/>
      <c r="AS1232" s="4"/>
      <c r="AT1232" s="4"/>
      <c r="AU1232" s="4"/>
      <c r="AV1232" s="4"/>
      <c r="AW1232" s="4"/>
      <c r="AX1232" s="4"/>
      <c r="AY1232" s="4"/>
      <c r="AZ1232" s="4"/>
    </row>
    <row r="1233" spans="1:52" ht="15.7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  <c r="AN1233" s="4"/>
      <c r="AO1233" s="4"/>
      <c r="AP1233" s="4"/>
      <c r="AQ1233" s="4"/>
      <c r="AR1233" s="4"/>
      <c r="AS1233" s="4"/>
      <c r="AT1233" s="4"/>
      <c r="AU1233" s="4"/>
      <c r="AV1233" s="4"/>
      <c r="AW1233" s="4"/>
      <c r="AX1233" s="4"/>
      <c r="AY1233" s="4"/>
      <c r="AZ1233" s="4"/>
    </row>
    <row r="1234" spans="1:52" ht="15.7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  <c r="AN1234" s="4"/>
      <c r="AO1234" s="4"/>
      <c r="AP1234" s="4"/>
      <c r="AQ1234" s="4"/>
      <c r="AR1234" s="4"/>
      <c r="AS1234" s="4"/>
      <c r="AT1234" s="4"/>
      <c r="AU1234" s="4"/>
      <c r="AV1234" s="4"/>
      <c r="AW1234" s="4"/>
      <c r="AX1234" s="4"/>
      <c r="AY1234" s="4"/>
      <c r="AZ1234" s="4"/>
    </row>
    <row r="1235" spans="1:52" ht="15.7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  <c r="AN1235" s="4"/>
      <c r="AO1235" s="4"/>
      <c r="AP1235" s="4"/>
      <c r="AQ1235" s="4"/>
      <c r="AR1235" s="4"/>
      <c r="AS1235" s="4"/>
      <c r="AT1235" s="4"/>
      <c r="AU1235" s="4"/>
      <c r="AV1235" s="4"/>
      <c r="AW1235" s="4"/>
      <c r="AX1235" s="4"/>
      <c r="AY1235" s="4"/>
      <c r="AZ1235" s="4"/>
    </row>
    <row r="1236" spans="1:52" ht="15.7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  <c r="AN1236" s="4"/>
      <c r="AO1236" s="4"/>
      <c r="AP1236" s="4"/>
      <c r="AQ1236" s="4"/>
      <c r="AR1236" s="4"/>
      <c r="AS1236" s="4"/>
      <c r="AT1236" s="4"/>
      <c r="AU1236" s="4"/>
      <c r="AV1236" s="4"/>
      <c r="AW1236" s="4"/>
      <c r="AX1236" s="4"/>
      <c r="AY1236" s="4"/>
      <c r="AZ1236" s="4"/>
    </row>
    <row r="1237" spans="1:52" ht="15.7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  <c r="AN1237" s="4"/>
      <c r="AO1237" s="4"/>
      <c r="AP1237" s="4"/>
      <c r="AQ1237" s="4"/>
      <c r="AR1237" s="4"/>
      <c r="AS1237" s="4"/>
      <c r="AT1237" s="4"/>
      <c r="AU1237" s="4"/>
      <c r="AV1237" s="4"/>
      <c r="AW1237" s="4"/>
      <c r="AX1237" s="4"/>
      <c r="AY1237" s="4"/>
      <c r="AZ1237" s="4"/>
    </row>
    <row r="1238" spans="1:52" ht="15.7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  <c r="AN1238" s="4"/>
      <c r="AO1238" s="4"/>
      <c r="AP1238" s="4"/>
      <c r="AQ1238" s="4"/>
      <c r="AR1238" s="4"/>
      <c r="AS1238" s="4"/>
      <c r="AT1238" s="4"/>
      <c r="AU1238" s="4"/>
      <c r="AV1238" s="4"/>
      <c r="AW1238" s="4"/>
      <c r="AX1238" s="4"/>
      <c r="AY1238" s="4"/>
      <c r="AZ1238" s="4"/>
    </row>
    <row r="1239" spans="1:52" ht="15.7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  <c r="AN1239" s="4"/>
      <c r="AO1239" s="4"/>
      <c r="AP1239" s="4"/>
      <c r="AQ1239" s="4"/>
      <c r="AR1239" s="4"/>
      <c r="AS1239" s="4"/>
      <c r="AT1239" s="4"/>
      <c r="AU1239" s="4"/>
      <c r="AV1239" s="4"/>
      <c r="AW1239" s="4"/>
      <c r="AX1239" s="4"/>
      <c r="AY1239" s="4"/>
      <c r="AZ1239" s="4"/>
    </row>
    <row r="1240" spans="1:52" ht="15.7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  <c r="AN1240" s="4"/>
      <c r="AO1240" s="4"/>
      <c r="AP1240" s="4"/>
      <c r="AQ1240" s="4"/>
      <c r="AR1240" s="4"/>
      <c r="AS1240" s="4"/>
      <c r="AT1240" s="4"/>
      <c r="AU1240" s="4"/>
      <c r="AV1240" s="4"/>
      <c r="AW1240" s="4"/>
      <c r="AX1240" s="4"/>
      <c r="AY1240" s="4"/>
      <c r="AZ1240" s="4"/>
    </row>
    <row r="1241" spans="1:52" ht="15.7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  <c r="AN1241" s="4"/>
      <c r="AO1241" s="4"/>
      <c r="AP1241" s="4"/>
      <c r="AQ1241" s="4"/>
      <c r="AR1241" s="4"/>
      <c r="AS1241" s="4"/>
      <c r="AT1241" s="4"/>
      <c r="AU1241" s="4"/>
      <c r="AV1241" s="4"/>
      <c r="AW1241" s="4"/>
      <c r="AX1241" s="4"/>
      <c r="AY1241" s="4"/>
      <c r="AZ1241" s="4"/>
    </row>
    <row r="1242" spans="1:52" ht="15.7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  <c r="AN1242" s="4"/>
      <c r="AO1242" s="4"/>
      <c r="AP1242" s="4"/>
      <c r="AQ1242" s="4"/>
      <c r="AR1242" s="4"/>
      <c r="AS1242" s="4"/>
      <c r="AT1242" s="4"/>
      <c r="AU1242" s="4"/>
      <c r="AV1242" s="4"/>
      <c r="AW1242" s="4"/>
      <c r="AX1242" s="4"/>
      <c r="AY1242" s="4"/>
      <c r="AZ1242" s="4"/>
    </row>
    <row r="1243" spans="1:52" ht="15.7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  <c r="AN1243" s="4"/>
      <c r="AO1243" s="4"/>
      <c r="AP1243" s="4"/>
      <c r="AQ1243" s="4"/>
      <c r="AR1243" s="4"/>
      <c r="AS1243" s="4"/>
      <c r="AT1243" s="4"/>
      <c r="AU1243" s="4"/>
      <c r="AV1243" s="4"/>
      <c r="AW1243" s="4"/>
      <c r="AX1243" s="4"/>
      <c r="AY1243" s="4"/>
      <c r="AZ1243" s="4"/>
    </row>
    <row r="1244" spans="1:52" ht="15.7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  <c r="AN1244" s="4"/>
      <c r="AO1244" s="4"/>
      <c r="AP1244" s="4"/>
      <c r="AQ1244" s="4"/>
      <c r="AR1244" s="4"/>
      <c r="AS1244" s="4"/>
      <c r="AT1244" s="4"/>
      <c r="AU1244" s="4"/>
      <c r="AV1244" s="4"/>
      <c r="AW1244" s="4"/>
      <c r="AX1244" s="4"/>
      <c r="AY1244" s="4"/>
      <c r="AZ1244" s="4"/>
    </row>
    <row r="1245" spans="1:52" ht="15.7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  <c r="AN1245" s="4"/>
      <c r="AO1245" s="4"/>
      <c r="AP1245" s="4"/>
      <c r="AQ1245" s="4"/>
      <c r="AR1245" s="4"/>
      <c r="AS1245" s="4"/>
      <c r="AT1245" s="4"/>
      <c r="AU1245" s="4"/>
      <c r="AV1245" s="4"/>
      <c r="AW1245" s="4"/>
      <c r="AX1245" s="4"/>
      <c r="AY1245" s="4"/>
      <c r="AZ1245" s="4"/>
    </row>
    <row r="1246" spans="1:52" ht="15.7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  <c r="AN1246" s="4"/>
      <c r="AO1246" s="4"/>
      <c r="AP1246" s="4"/>
      <c r="AQ1246" s="4"/>
      <c r="AR1246" s="4"/>
      <c r="AS1246" s="4"/>
      <c r="AT1246" s="4"/>
      <c r="AU1246" s="4"/>
      <c r="AV1246" s="4"/>
      <c r="AW1246" s="4"/>
      <c r="AX1246" s="4"/>
      <c r="AY1246" s="4"/>
      <c r="AZ1246" s="4"/>
    </row>
    <row r="1247" spans="1:52" ht="15.7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  <c r="AN1247" s="4"/>
      <c r="AO1247" s="4"/>
      <c r="AP1247" s="4"/>
      <c r="AQ1247" s="4"/>
      <c r="AR1247" s="4"/>
      <c r="AS1247" s="4"/>
      <c r="AT1247" s="4"/>
      <c r="AU1247" s="4"/>
      <c r="AV1247" s="4"/>
      <c r="AW1247" s="4"/>
      <c r="AX1247" s="4"/>
      <c r="AY1247" s="4"/>
      <c r="AZ1247" s="4"/>
    </row>
    <row r="1248" spans="1:52" ht="15.7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  <c r="AN1248" s="4"/>
      <c r="AO1248" s="4"/>
      <c r="AP1248" s="4"/>
      <c r="AQ1248" s="4"/>
      <c r="AR1248" s="4"/>
      <c r="AS1248" s="4"/>
      <c r="AT1248" s="4"/>
      <c r="AU1248" s="4"/>
      <c r="AV1248" s="4"/>
      <c r="AW1248" s="4"/>
      <c r="AX1248" s="4"/>
      <c r="AY1248" s="4"/>
      <c r="AZ1248" s="4"/>
    </row>
    <row r="1249" spans="1:52" ht="15.7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  <c r="AN1249" s="4"/>
      <c r="AO1249" s="4"/>
      <c r="AP1249" s="4"/>
      <c r="AQ1249" s="4"/>
      <c r="AR1249" s="4"/>
      <c r="AS1249" s="4"/>
      <c r="AT1249" s="4"/>
      <c r="AU1249" s="4"/>
      <c r="AV1249" s="4"/>
      <c r="AW1249" s="4"/>
      <c r="AX1249" s="4"/>
      <c r="AY1249" s="4"/>
      <c r="AZ1249" s="4"/>
    </row>
    <row r="1250" spans="1:52" ht="15.7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  <c r="AN1250" s="4"/>
      <c r="AO1250" s="4"/>
      <c r="AP1250" s="4"/>
      <c r="AQ1250" s="4"/>
      <c r="AR1250" s="4"/>
      <c r="AS1250" s="4"/>
      <c r="AT1250" s="4"/>
      <c r="AU1250" s="4"/>
      <c r="AV1250" s="4"/>
      <c r="AW1250" s="4"/>
      <c r="AX1250" s="4"/>
      <c r="AY1250" s="4"/>
      <c r="AZ1250" s="4"/>
    </row>
    <row r="1251" spans="1:52" ht="15.7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4"/>
      <c r="AP1251" s="4"/>
      <c r="AQ1251" s="4"/>
      <c r="AR1251" s="4"/>
      <c r="AS1251" s="4"/>
      <c r="AT1251" s="4"/>
      <c r="AU1251" s="4"/>
      <c r="AV1251" s="4"/>
      <c r="AW1251" s="4"/>
      <c r="AX1251" s="4"/>
      <c r="AY1251" s="4"/>
      <c r="AZ1251" s="4"/>
    </row>
    <row r="1252" spans="1:52" ht="15.7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  <c r="AN1252" s="4"/>
      <c r="AO1252" s="4"/>
      <c r="AP1252" s="4"/>
      <c r="AQ1252" s="4"/>
      <c r="AR1252" s="4"/>
      <c r="AS1252" s="4"/>
      <c r="AT1252" s="4"/>
      <c r="AU1252" s="4"/>
      <c r="AV1252" s="4"/>
      <c r="AW1252" s="4"/>
      <c r="AX1252" s="4"/>
      <c r="AY1252" s="4"/>
      <c r="AZ1252" s="4"/>
    </row>
    <row r="1253" spans="1:52" ht="15.7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  <c r="AN1253" s="4"/>
      <c r="AO1253" s="4"/>
      <c r="AP1253" s="4"/>
      <c r="AQ1253" s="4"/>
      <c r="AR1253" s="4"/>
      <c r="AS1253" s="4"/>
      <c r="AT1253" s="4"/>
      <c r="AU1253" s="4"/>
      <c r="AV1253" s="4"/>
      <c r="AW1253" s="4"/>
      <c r="AX1253" s="4"/>
      <c r="AY1253" s="4"/>
      <c r="AZ1253" s="4"/>
    </row>
    <row r="1254" spans="1:52" ht="15.7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  <c r="AN1254" s="4"/>
      <c r="AO1254" s="4"/>
      <c r="AP1254" s="4"/>
      <c r="AQ1254" s="4"/>
      <c r="AR1254" s="4"/>
      <c r="AS1254" s="4"/>
      <c r="AT1254" s="4"/>
      <c r="AU1254" s="4"/>
      <c r="AV1254" s="4"/>
      <c r="AW1254" s="4"/>
      <c r="AX1254" s="4"/>
      <c r="AY1254" s="4"/>
      <c r="AZ1254" s="4"/>
    </row>
    <row r="1255" spans="1:52" ht="15.7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  <c r="AV1255" s="4"/>
      <c r="AW1255" s="4"/>
      <c r="AX1255" s="4"/>
      <c r="AY1255" s="4"/>
      <c r="AZ1255" s="4"/>
    </row>
    <row r="1256" spans="1:52" ht="15.7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  <c r="AN1256" s="4"/>
      <c r="AO1256" s="4"/>
      <c r="AP1256" s="4"/>
      <c r="AQ1256" s="4"/>
      <c r="AR1256" s="4"/>
      <c r="AS1256" s="4"/>
      <c r="AT1256" s="4"/>
      <c r="AU1256" s="4"/>
      <c r="AV1256" s="4"/>
      <c r="AW1256" s="4"/>
      <c r="AX1256" s="4"/>
      <c r="AY1256" s="4"/>
      <c r="AZ1256" s="4"/>
    </row>
    <row r="1257" spans="1:52" ht="15.7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  <c r="AN1257" s="4"/>
      <c r="AO1257" s="4"/>
      <c r="AP1257" s="4"/>
      <c r="AQ1257" s="4"/>
      <c r="AR1257" s="4"/>
      <c r="AS1257" s="4"/>
      <c r="AT1257" s="4"/>
      <c r="AU1257" s="4"/>
      <c r="AV1257" s="4"/>
      <c r="AW1257" s="4"/>
      <c r="AX1257" s="4"/>
      <c r="AY1257" s="4"/>
      <c r="AZ1257" s="4"/>
    </row>
    <row r="1258" spans="1:52" ht="15.7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  <c r="AX1258" s="4"/>
      <c r="AY1258" s="4"/>
      <c r="AZ1258" s="4"/>
    </row>
    <row r="1259" spans="1:52" ht="15.7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  <c r="AN1259" s="4"/>
      <c r="AO1259" s="4"/>
      <c r="AP1259" s="4"/>
      <c r="AQ1259" s="4"/>
      <c r="AR1259" s="4"/>
      <c r="AS1259" s="4"/>
      <c r="AT1259" s="4"/>
      <c r="AU1259" s="4"/>
      <c r="AV1259" s="4"/>
      <c r="AW1259" s="4"/>
      <c r="AX1259" s="4"/>
      <c r="AY1259" s="4"/>
      <c r="AZ1259" s="4"/>
    </row>
    <row r="1260" spans="1:52" ht="15.7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  <c r="AN1260" s="4"/>
      <c r="AO1260" s="4"/>
      <c r="AP1260" s="4"/>
      <c r="AQ1260" s="4"/>
      <c r="AR1260" s="4"/>
      <c r="AS1260" s="4"/>
      <c r="AT1260" s="4"/>
      <c r="AU1260" s="4"/>
      <c r="AV1260" s="4"/>
      <c r="AW1260" s="4"/>
      <c r="AX1260" s="4"/>
      <c r="AY1260" s="4"/>
      <c r="AZ1260" s="4"/>
    </row>
    <row r="1261" spans="1:52" ht="15.7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  <c r="AV1261" s="4"/>
      <c r="AW1261" s="4"/>
      <c r="AX1261" s="4"/>
      <c r="AY1261" s="4"/>
      <c r="AZ1261" s="4"/>
    </row>
    <row r="1262" spans="1:52" ht="15.7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  <c r="AN1262" s="4"/>
      <c r="AO1262" s="4"/>
      <c r="AP1262" s="4"/>
      <c r="AQ1262" s="4"/>
      <c r="AR1262" s="4"/>
      <c r="AS1262" s="4"/>
      <c r="AT1262" s="4"/>
      <c r="AU1262" s="4"/>
      <c r="AV1262" s="4"/>
      <c r="AW1262" s="4"/>
      <c r="AX1262" s="4"/>
      <c r="AY1262" s="4"/>
      <c r="AZ1262" s="4"/>
    </row>
    <row r="1263" spans="1:52" ht="15.7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  <c r="AN1263" s="4"/>
      <c r="AO1263" s="4"/>
      <c r="AP1263" s="4"/>
      <c r="AQ1263" s="4"/>
      <c r="AR1263" s="4"/>
      <c r="AS1263" s="4"/>
      <c r="AT1263" s="4"/>
      <c r="AU1263" s="4"/>
      <c r="AV1263" s="4"/>
      <c r="AW1263" s="4"/>
      <c r="AX1263" s="4"/>
      <c r="AY1263" s="4"/>
      <c r="AZ1263" s="4"/>
    </row>
    <row r="1264" spans="1:52" ht="15.7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  <c r="AN1264" s="4"/>
      <c r="AO1264" s="4"/>
      <c r="AP1264" s="4"/>
      <c r="AQ1264" s="4"/>
      <c r="AR1264" s="4"/>
      <c r="AS1264" s="4"/>
      <c r="AT1264" s="4"/>
      <c r="AU1264" s="4"/>
      <c r="AV1264" s="4"/>
      <c r="AW1264" s="4"/>
      <c r="AX1264" s="4"/>
      <c r="AY1264" s="4"/>
      <c r="AZ1264" s="4"/>
    </row>
    <row r="1265" spans="1:52" ht="15.7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/>
      <c r="AL1265" s="4"/>
      <c r="AM1265" s="4"/>
      <c r="AN1265" s="4"/>
      <c r="AO1265" s="4"/>
      <c r="AP1265" s="4"/>
      <c r="AQ1265" s="4"/>
      <c r="AR1265" s="4"/>
      <c r="AS1265" s="4"/>
      <c r="AT1265" s="4"/>
      <c r="AU1265" s="4"/>
      <c r="AV1265" s="4"/>
      <c r="AW1265" s="4"/>
      <c r="AX1265" s="4"/>
      <c r="AY1265" s="4"/>
      <c r="AZ1265" s="4"/>
    </row>
    <row r="1266" spans="1:52" ht="15.7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  <c r="AJ1266" s="4"/>
      <c r="AK1266" s="4"/>
      <c r="AL1266" s="4"/>
      <c r="AM1266" s="4"/>
      <c r="AN1266" s="4"/>
      <c r="AO1266" s="4"/>
      <c r="AP1266" s="4"/>
      <c r="AQ1266" s="4"/>
      <c r="AR1266" s="4"/>
      <c r="AS1266" s="4"/>
      <c r="AT1266" s="4"/>
      <c r="AU1266" s="4"/>
      <c r="AV1266" s="4"/>
      <c r="AW1266" s="4"/>
      <c r="AX1266" s="4"/>
      <c r="AY1266" s="4"/>
      <c r="AZ1266" s="4"/>
    </row>
    <row r="1267" spans="1:52" ht="15.7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  <c r="AN1267" s="4"/>
      <c r="AO1267" s="4"/>
      <c r="AP1267" s="4"/>
      <c r="AQ1267" s="4"/>
      <c r="AR1267" s="4"/>
      <c r="AS1267" s="4"/>
      <c r="AT1267" s="4"/>
      <c r="AU1267" s="4"/>
      <c r="AV1267" s="4"/>
      <c r="AW1267" s="4"/>
      <c r="AX1267" s="4"/>
      <c r="AY1267" s="4"/>
      <c r="AZ1267" s="4"/>
    </row>
    <row r="1268" spans="1:52" ht="15.7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  <c r="AN1268" s="4"/>
      <c r="AO1268" s="4"/>
      <c r="AP1268" s="4"/>
      <c r="AQ1268" s="4"/>
      <c r="AR1268" s="4"/>
      <c r="AS1268" s="4"/>
      <c r="AT1268" s="4"/>
      <c r="AU1268" s="4"/>
      <c r="AV1268" s="4"/>
      <c r="AW1268" s="4"/>
      <c r="AX1268" s="4"/>
      <c r="AY1268" s="4"/>
      <c r="AZ1268" s="4"/>
    </row>
    <row r="1269" spans="1:52" ht="15.7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/>
      <c r="AL1269" s="4"/>
      <c r="AM1269" s="4"/>
      <c r="AN1269" s="4"/>
      <c r="AO1269" s="4"/>
      <c r="AP1269" s="4"/>
      <c r="AQ1269" s="4"/>
      <c r="AR1269" s="4"/>
      <c r="AS1269" s="4"/>
      <c r="AT1269" s="4"/>
      <c r="AU1269" s="4"/>
      <c r="AV1269" s="4"/>
      <c r="AW1269" s="4"/>
      <c r="AX1269" s="4"/>
      <c r="AY1269" s="4"/>
      <c r="AZ1269" s="4"/>
    </row>
    <row r="1270" spans="1:52" ht="15.7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  <c r="AL1270" s="4"/>
      <c r="AM1270" s="4"/>
      <c r="AN1270" s="4"/>
      <c r="AO1270" s="4"/>
      <c r="AP1270" s="4"/>
      <c r="AQ1270" s="4"/>
      <c r="AR1270" s="4"/>
      <c r="AS1270" s="4"/>
      <c r="AT1270" s="4"/>
      <c r="AU1270" s="4"/>
      <c r="AV1270" s="4"/>
      <c r="AW1270" s="4"/>
      <c r="AX1270" s="4"/>
      <c r="AY1270" s="4"/>
      <c r="AZ1270" s="4"/>
    </row>
    <row r="1271" spans="1:52" ht="15.7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  <c r="AV1271" s="4"/>
      <c r="AW1271" s="4"/>
      <c r="AX1271" s="4"/>
      <c r="AY1271" s="4"/>
      <c r="AZ1271" s="4"/>
    </row>
    <row r="1272" spans="1:52" ht="15.7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  <c r="AN1272" s="4"/>
      <c r="AO1272" s="4"/>
      <c r="AP1272" s="4"/>
      <c r="AQ1272" s="4"/>
      <c r="AR1272" s="4"/>
      <c r="AS1272" s="4"/>
      <c r="AT1272" s="4"/>
      <c r="AU1272" s="4"/>
      <c r="AV1272" s="4"/>
      <c r="AW1272" s="4"/>
      <c r="AX1272" s="4"/>
      <c r="AY1272" s="4"/>
      <c r="AZ1272" s="4"/>
    </row>
    <row r="1273" spans="1:52" ht="15.7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  <c r="AL1273" s="4"/>
      <c r="AM1273" s="4"/>
      <c r="AN1273" s="4"/>
      <c r="AO1273" s="4"/>
      <c r="AP1273" s="4"/>
      <c r="AQ1273" s="4"/>
      <c r="AR1273" s="4"/>
      <c r="AS1273" s="4"/>
      <c r="AT1273" s="4"/>
      <c r="AU1273" s="4"/>
      <c r="AV1273" s="4"/>
      <c r="AW1273" s="4"/>
      <c r="AX1273" s="4"/>
      <c r="AY1273" s="4"/>
      <c r="AZ1273" s="4"/>
    </row>
    <row r="1274" spans="1:52" ht="15.7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  <c r="AV1274" s="4"/>
      <c r="AW1274" s="4"/>
      <c r="AX1274" s="4"/>
      <c r="AY1274" s="4"/>
      <c r="AZ1274" s="4"/>
    </row>
    <row r="1275" spans="1:52" ht="15.7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  <c r="AN1275" s="4"/>
      <c r="AO1275" s="4"/>
      <c r="AP1275" s="4"/>
      <c r="AQ1275" s="4"/>
      <c r="AR1275" s="4"/>
      <c r="AS1275" s="4"/>
      <c r="AT1275" s="4"/>
      <c r="AU1275" s="4"/>
      <c r="AV1275" s="4"/>
      <c r="AW1275" s="4"/>
      <c r="AX1275" s="4"/>
      <c r="AY1275" s="4"/>
      <c r="AZ1275" s="4"/>
    </row>
    <row r="1276" spans="1:52" ht="15.7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  <c r="AN1276" s="4"/>
      <c r="AO1276" s="4"/>
      <c r="AP1276" s="4"/>
      <c r="AQ1276" s="4"/>
      <c r="AR1276" s="4"/>
      <c r="AS1276" s="4"/>
      <c r="AT1276" s="4"/>
      <c r="AU1276" s="4"/>
      <c r="AV1276" s="4"/>
      <c r="AW1276" s="4"/>
      <c r="AX1276" s="4"/>
      <c r="AY1276" s="4"/>
      <c r="AZ1276" s="4"/>
    </row>
    <row r="1277" spans="1:52" ht="15.7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  <c r="AN1277" s="4"/>
      <c r="AO1277" s="4"/>
      <c r="AP1277" s="4"/>
      <c r="AQ1277" s="4"/>
      <c r="AR1277" s="4"/>
      <c r="AS1277" s="4"/>
      <c r="AT1277" s="4"/>
      <c r="AU1277" s="4"/>
      <c r="AV1277" s="4"/>
      <c r="AW1277" s="4"/>
      <c r="AX1277" s="4"/>
      <c r="AY1277" s="4"/>
      <c r="AZ1277" s="4"/>
    </row>
    <row r="1278" spans="1:52" ht="15.7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  <c r="AN1278" s="4"/>
      <c r="AO1278" s="4"/>
      <c r="AP1278" s="4"/>
      <c r="AQ1278" s="4"/>
      <c r="AR1278" s="4"/>
      <c r="AS1278" s="4"/>
      <c r="AT1278" s="4"/>
      <c r="AU1278" s="4"/>
      <c r="AV1278" s="4"/>
      <c r="AW1278" s="4"/>
      <c r="AX1278" s="4"/>
      <c r="AY1278" s="4"/>
      <c r="AZ1278" s="4"/>
    </row>
    <row r="1279" spans="1:52" ht="15.7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  <c r="AL1279" s="4"/>
      <c r="AM1279" s="4"/>
      <c r="AN1279" s="4"/>
      <c r="AO1279" s="4"/>
      <c r="AP1279" s="4"/>
      <c r="AQ1279" s="4"/>
      <c r="AR1279" s="4"/>
      <c r="AS1279" s="4"/>
      <c r="AT1279" s="4"/>
      <c r="AU1279" s="4"/>
      <c r="AV1279" s="4"/>
      <c r="AW1279" s="4"/>
      <c r="AX1279" s="4"/>
      <c r="AY1279" s="4"/>
      <c r="AZ1279" s="4"/>
    </row>
    <row r="1280" spans="1:52" ht="15.7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  <c r="AN1280" s="4"/>
      <c r="AO1280" s="4"/>
      <c r="AP1280" s="4"/>
      <c r="AQ1280" s="4"/>
      <c r="AR1280" s="4"/>
      <c r="AS1280" s="4"/>
      <c r="AT1280" s="4"/>
      <c r="AU1280" s="4"/>
      <c r="AV1280" s="4"/>
      <c r="AW1280" s="4"/>
      <c r="AX1280" s="4"/>
      <c r="AY1280" s="4"/>
      <c r="AZ1280" s="4"/>
    </row>
    <row r="1281" spans="1:52" ht="15.7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  <c r="AN1281" s="4"/>
      <c r="AO1281" s="4"/>
      <c r="AP1281" s="4"/>
      <c r="AQ1281" s="4"/>
      <c r="AR1281" s="4"/>
      <c r="AS1281" s="4"/>
      <c r="AT1281" s="4"/>
      <c r="AU1281" s="4"/>
      <c r="AV1281" s="4"/>
      <c r="AW1281" s="4"/>
      <c r="AX1281" s="4"/>
      <c r="AY1281" s="4"/>
      <c r="AZ1281" s="4"/>
    </row>
    <row r="1282" spans="1:52" ht="15.7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  <c r="AN1282" s="4"/>
      <c r="AO1282" s="4"/>
      <c r="AP1282" s="4"/>
      <c r="AQ1282" s="4"/>
      <c r="AR1282" s="4"/>
      <c r="AS1282" s="4"/>
      <c r="AT1282" s="4"/>
      <c r="AU1282" s="4"/>
      <c r="AV1282" s="4"/>
      <c r="AW1282" s="4"/>
      <c r="AX1282" s="4"/>
      <c r="AY1282" s="4"/>
      <c r="AZ1282" s="4"/>
    </row>
    <row r="1283" spans="1:52" ht="15.7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  <c r="AN1283" s="4"/>
      <c r="AO1283" s="4"/>
      <c r="AP1283" s="4"/>
      <c r="AQ1283" s="4"/>
      <c r="AR1283" s="4"/>
      <c r="AS1283" s="4"/>
      <c r="AT1283" s="4"/>
      <c r="AU1283" s="4"/>
      <c r="AV1283" s="4"/>
      <c r="AW1283" s="4"/>
      <c r="AX1283" s="4"/>
      <c r="AY1283" s="4"/>
      <c r="AZ1283" s="4"/>
    </row>
    <row r="1284" spans="1:52" ht="15.7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  <c r="AN1284" s="4"/>
      <c r="AO1284" s="4"/>
      <c r="AP1284" s="4"/>
      <c r="AQ1284" s="4"/>
      <c r="AR1284" s="4"/>
      <c r="AS1284" s="4"/>
      <c r="AT1284" s="4"/>
      <c r="AU1284" s="4"/>
      <c r="AV1284" s="4"/>
      <c r="AW1284" s="4"/>
      <c r="AX1284" s="4"/>
      <c r="AY1284" s="4"/>
      <c r="AZ1284" s="4"/>
    </row>
    <row r="1285" spans="1:52" ht="15.7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  <c r="AJ1285" s="4"/>
      <c r="AK1285" s="4"/>
      <c r="AL1285" s="4"/>
      <c r="AM1285" s="4"/>
      <c r="AN1285" s="4"/>
      <c r="AO1285" s="4"/>
      <c r="AP1285" s="4"/>
      <c r="AQ1285" s="4"/>
      <c r="AR1285" s="4"/>
      <c r="AS1285" s="4"/>
      <c r="AT1285" s="4"/>
      <c r="AU1285" s="4"/>
      <c r="AV1285" s="4"/>
      <c r="AW1285" s="4"/>
      <c r="AX1285" s="4"/>
      <c r="AY1285" s="4"/>
      <c r="AZ1285" s="4"/>
    </row>
    <row r="1286" spans="1:52" ht="15.7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  <c r="AJ1286" s="4"/>
      <c r="AK1286" s="4"/>
      <c r="AL1286" s="4"/>
      <c r="AM1286" s="4"/>
      <c r="AN1286" s="4"/>
      <c r="AO1286" s="4"/>
      <c r="AP1286" s="4"/>
      <c r="AQ1286" s="4"/>
      <c r="AR1286" s="4"/>
      <c r="AS1286" s="4"/>
      <c r="AT1286" s="4"/>
      <c r="AU1286" s="4"/>
      <c r="AV1286" s="4"/>
      <c r="AW1286" s="4"/>
      <c r="AX1286" s="4"/>
      <c r="AY1286" s="4"/>
      <c r="AZ1286" s="4"/>
    </row>
    <row r="1287" spans="1:52" ht="15.7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  <c r="AN1287" s="4"/>
      <c r="AO1287" s="4"/>
      <c r="AP1287" s="4"/>
      <c r="AQ1287" s="4"/>
      <c r="AR1287" s="4"/>
      <c r="AS1287" s="4"/>
      <c r="AT1287" s="4"/>
      <c r="AU1287" s="4"/>
      <c r="AV1287" s="4"/>
      <c r="AW1287" s="4"/>
      <c r="AX1287" s="4"/>
      <c r="AY1287" s="4"/>
      <c r="AZ1287" s="4"/>
    </row>
    <row r="1288" spans="1:52" ht="15.7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  <c r="AN1288" s="4"/>
      <c r="AO1288" s="4"/>
      <c r="AP1288" s="4"/>
      <c r="AQ1288" s="4"/>
      <c r="AR1288" s="4"/>
      <c r="AS1288" s="4"/>
      <c r="AT1288" s="4"/>
      <c r="AU1288" s="4"/>
      <c r="AV1288" s="4"/>
      <c r="AW1288" s="4"/>
      <c r="AX1288" s="4"/>
      <c r="AY1288" s="4"/>
      <c r="AZ1288" s="4"/>
    </row>
    <row r="1289" spans="1:52" ht="15.7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  <c r="AJ1289" s="4"/>
      <c r="AK1289" s="4"/>
      <c r="AL1289" s="4"/>
      <c r="AM1289" s="4"/>
      <c r="AN1289" s="4"/>
      <c r="AO1289" s="4"/>
      <c r="AP1289" s="4"/>
      <c r="AQ1289" s="4"/>
      <c r="AR1289" s="4"/>
      <c r="AS1289" s="4"/>
      <c r="AT1289" s="4"/>
      <c r="AU1289" s="4"/>
      <c r="AV1289" s="4"/>
      <c r="AW1289" s="4"/>
      <c r="AX1289" s="4"/>
      <c r="AY1289" s="4"/>
      <c r="AZ1289" s="4"/>
    </row>
    <row r="1290" spans="1:52" ht="15.7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  <c r="AN1290" s="4"/>
      <c r="AO1290" s="4"/>
      <c r="AP1290" s="4"/>
      <c r="AQ1290" s="4"/>
      <c r="AR1290" s="4"/>
      <c r="AS1290" s="4"/>
      <c r="AT1290" s="4"/>
      <c r="AU1290" s="4"/>
      <c r="AV1290" s="4"/>
      <c r="AW1290" s="4"/>
      <c r="AX1290" s="4"/>
      <c r="AY1290" s="4"/>
      <c r="AZ1290" s="4"/>
    </row>
    <row r="1291" spans="1:52" ht="15.7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  <c r="AN1291" s="4"/>
      <c r="AO1291" s="4"/>
      <c r="AP1291" s="4"/>
      <c r="AQ1291" s="4"/>
      <c r="AR1291" s="4"/>
      <c r="AS1291" s="4"/>
      <c r="AT1291" s="4"/>
      <c r="AU1291" s="4"/>
      <c r="AV1291" s="4"/>
      <c r="AW1291" s="4"/>
      <c r="AX1291" s="4"/>
      <c r="AY1291" s="4"/>
      <c r="AZ1291" s="4"/>
    </row>
    <row r="1292" spans="1:52" ht="15.7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  <c r="AN1292" s="4"/>
      <c r="AO1292" s="4"/>
      <c r="AP1292" s="4"/>
      <c r="AQ1292" s="4"/>
      <c r="AR1292" s="4"/>
      <c r="AS1292" s="4"/>
      <c r="AT1292" s="4"/>
      <c r="AU1292" s="4"/>
      <c r="AV1292" s="4"/>
      <c r="AW1292" s="4"/>
      <c r="AX1292" s="4"/>
      <c r="AY1292" s="4"/>
      <c r="AZ1292" s="4"/>
    </row>
    <row r="1293" spans="1:52" ht="15.7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  <c r="AN1293" s="4"/>
      <c r="AO1293" s="4"/>
      <c r="AP1293" s="4"/>
      <c r="AQ1293" s="4"/>
      <c r="AR1293" s="4"/>
      <c r="AS1293" s="4"/>
      <c r="AT1293" s="4"/>
      <c r="AU1293" s="4"/>
      <c r="AV1293" s="4"/>
      <c r="AW1293" s="4"/>
      <c r="AX1293" s="4"/>
      <c r="AY1293" s="4"/>
      <c r="AZ1293" s="4"/>
    </row>
    <row r="1294" spans="1:52" ht="15.7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  <c r="AJ1294" s="4"/>
      <c r="AK1294" s="4"/>
      <c r="AL1294" s="4"/>
      <c r="AM1294" s="4"/>
      <c r="AN1294" s="4"/>
      <c r="AO1294" s="4"/>
      <c r="AP1294" s="4"/>
      <c r="AQ1294" s="4"/>
      <c r="AR1294" s="4"/>
      <c r="AS1294" s="4"/>
      <c r="AT1294" s="4"/>
      <c r="AU1294" s="4"/>
      <c r="AV1294" s="4"/>
      <c r="AW1294" s="4"/>
      <c r="AX1294" s="4"/>
      <c r="AY1294" s="4"/>
      <c r="AZ1294" s="4"/>
    </row>
    <row r="1295" spans="1:52" ht="15.7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  <c r="AV1295" s="4"/>
      <c r="AW1295" s="4"/>
      <c r="AX1295" s="4"/>
      <c r="AY1295" s="4"/>
      <c r="AZ1295" s="4"/>
    </row>
    <row r="1296" spans="1:52" ht="15.7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  <c r="AJ1296" s="4"/>
      <c r="AK1296" s="4"/>
      <c r="AL1296" s="4"/>
      <c r="AM1296" s="4"/>
      <c r="AN1296" s="4"/>
      <c r="AO1296" s="4"/>
      <c r="AP1296" s="4"/>
      <c r="AQ1296" s="4"/>
      <c r="AR1296" s="4"/>
      <c r="AS1296" s="4"/>
      <c r="AT1296" s="4"/>
      <c r="AU1296" s="4"/>
      <c r="AV1296" s="4"/>
      <c r="AW1296" s="4"/>
      <c r="AX1296" s="4"/>
      <c r="AY1296" s="4"/>
      <c r="AZ1296" s="4"/>
    </row>
    <row r="1297" spans="1:52" ht="15.7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  <c r="AJ1297" s="4"/>
      <c r="AK1297" s="4"/>
      <c r="AL1297" s="4"/>
      <c r="AM1297" s="4"/>
      <c r="AN1297" s="4"/>
      <c r="AO1297" s="4"/>
      <c r="AP1297" s="4"/>
      <c r="AQ1297" s="4"/>
      <c r="AR1297" s="4"/>
      <c r="AS1297" s="4"/>
      <c r="AT1297" s="4"/>
      <c r="AU1297" s="4"/>
      <c r="AV1297" s="4"/>
      <c r="AW1297" s="4"/>
      <c r="AX1297" s="4"/>
      <c r="AY1297" s="4"/>
      <c r="AZ1297" s="4"/>
    </row>
    <row r="1298" spans="1:52" ht="15.7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  <c r="AJ1298" s="4"/>
      <c r="AK1298" s="4"/>
      <c r="AL1298" s="4"/>
      <c r="AM1298" s="4"/>
      <c r="AN1298" s="4"/>
      <c r="AO1298" s="4"/>
      <c r="AP1298" s="4"/>
      <c r="AQ1298" s="4"/>
      <c r="AR1298" s="4"/>
      <c r="AS1298" s="4"/>
      <c r="AT1298" s="4"/>
      <c r="AU1298" s="4"/>
      <c r="AV1298" s="4"/>
      <c r="AW1298" s="4"/>
      <c r="AX1298" s="4"/>
      <c r="AY1298" s="4"/>
      <c r="AZ1298" s="4"/>
    </row>
    <row r="1299" spans="1:52" ht="15.7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  <c r="AJ1299" s="4"/>
      <c r="AK1299" s="4"/>
      <c r="AL1299" s="4"/>
      <c r="AM1299" s="4"/>
      <c r="AN1299" s="4"/>
      <c r="AO1299" s="4"/>
      <c r="AP1299" s="4"/>
      <c r="AQ1299" s="4"/>
      <c r="AR1299" s="4"/>
      <c r="AS1299" s="4"/>
      <c r="AT1299" s="4"/>
      <c r="AU1299" s="4"/>
      <c r="AV1299" s="4"/>
      <c r="AW1299" s="4"/>
      <c r="AX1299" s="4"/>
      <c r="AY1299" s="4"/>
      <c r="AZ1299" s="4"/>
    </row>
    <row r="1300" spans="1:52" ht="15.7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  <c r="AJ1300" s="4"/>
      <c r="AK1300" s="4"/>
      <c r="AL1300" s="4"/>
      <c r="AM1300" s="4"/>
      <c r="AN1300" s="4"/>
      <c r="AO1300" s="4"/>
      <c r="AP1300" s="4"/>
      <c r="AQ1300" s="4"/>
      <c r="AR1300" s="4"/>
      <c r="AS1300" s="4"/>
      <c r="AT1300" s="4"/>
      <c r="AU1300" s="4"/>
      <c r="AV1300" s="4"/>
      <c r="AW1300" s="4"/>
      <c r="AX1300" s="4"/>
      <c r="AY1300" s="4"/>
      <c r="AZ1300" s="4"/>
    </row>
  </sheetData>
  <mergeCells count="28">
    <mergeCell ref="U230:Y230"/>
    <mergeCell ref="P185:T185"/>
    <mergeCell ref="P195:T195"/>
    <mergeCell ref="U201:Y201"/>
    <mergeCell ref="U211:Y211"/>
    <mergeCell ref="U222:Y222"/>
    <mergeCell ref="A24:O24"/>
    <mergeCell ref="P140:T140"/>
    <mergeCell ref="P153:T153"/>
    <mergeCell ref="P166:T166"/>
    <mergeCell ref="P172:T172"/>
    <mergeCell ref="A2:O2"/>
    <mergeCell ref="A5:O5"/>
    <mergeCell ref="A9:O9"/>
    <mergeCell ref="A11:O11"/>
    <mergeCell ref="A17:O17"/>
    <mergeCell ref="A137:O137"/>
    <mergeCell ref="A30:O30"/>
    <mergeCell ref="A47:O47"/>
    <mergeCell ref="A52:O52"/>
    <mergeCell ref="A67:O67"/>
    <mergeCell ref="A73:O73"/>
    <mergeCell ref="A89:O89"/>
    <mergeCell ref="A91:O91"/>
    <mergeCell ref="A107:O107"/>
    <mergeCell ref="A109:O109"/>
    <mergeCell ref="A122:O122"/>
    <mergeCell ref="A134:O1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0"/>
  <sheetViews>
    <sheetView tabSelected="1" topLeftCell="H37" workbookViewId="0">
      <selection activeCell="Y62" sqref="Y62"/>
    </sheetView>
  </sheetViews>
  <sheetFormatPr defaultRowHeight="15" x14ac:dyDescent="0.25"/>
  <cols>
    <col min="2" max="2" width="23.85546875" bestFit="1" customWidth="1"/>
    <col min="4" max="4" width="11.28515625" bestFit="1" customWidth="1"/>
    <col min="5" max="5" width="27.140625" bestFit="1" customWidth="1"/>
    <col min="7" max="7" width="15" bestFit="1" customWidth="1"/>
    <col min="8" max="8" width="20" bestFit="1" customWidth="1"/>
    <col min="9" max="9" width="30.5703125" bestFit="1" customWidth="1"/>
    <col min="10" max="10" width="9.85546875" bestFit="1" customWidth="1"/>
    <col min="15" max="15" width="22" bestFit="1" customWidth="1"/>
    <col min="17" max="17" width="23.85546875" bestFit="1" customWidth="1"/>
    <col min="18" max="18" width="16.5703125" bestFit="1" customWidth="1"/>
    <col min="22" max="22" width="20" bestFit="1" customWidth="1"/>
    <col min="23" max="23" width="15.42578125" bestFit="1" customWidth="1"/>
    <col min="25" max="25" width="16.5703125" bestFit="1" customWidth="1"/>
  </cols>
  <sheetData>
    <row r="1" spans="1:26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14</v>
      </c>
      <c r="H1" s="1" t="s">
        <v>6</v>
      </c>
      <c r="I1" s="1" t="s">
        <v>40</v>
      </c>
      <c r="J1" s="3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thickBot="1" x14ac:dyDescent="0.3">
      <c r="A2" s="17" t="s">
        <v>354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thickBot="1" x14ac:dyDescent="0.3">
      <c r="A3" s="6">
        <v>1</v>
      </c>
      <c r="B3" s="6" t="s">
        <v>356</v>
      </c>
      <c r="C3" s="6" t="s">
        <v>50</v>
      </c>
      <c r="D3" s="7">
        <v>42231</v>
      </c>
      <c r="E3" s="6" t="s">
        <v>357</v>
      </c>
      <c r="F3" s="6">
        <v>42.76</v>
      </c>
      <c r="G3" s="6" t="s">
        <v>147</v>
      </c>
      <c r="H3" s="6"/>
      <c r="I3" s="6" t="s">
        <v>358</v>
      </c>
      <c r="J3" s="6">
        <v>37.5</v>
      </c>
      <c r="K3" s="6">
        <v>20</v>
      </c>
      <c r="L3" s="6">
        <v>60</v>
      </c>
      <c r="M3" s="10">
        <f>SUM(J3:L3)</f>
        <v>117.5</v>
      </c>
      <c r="N3" s="11">
        <f t="shared" ref="N3" si="0">M3*(100/(1199.72839-(1025.18162*EXP(-0.00921*F3))))</f>
        <v>23.117712649419648</v>
      </c>
      <c r="O3" s="6">
        <v>12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thickBot="1" x14ac:dyDescent="0.3">
      <c r="A4" s="17" t="s">
        <v>355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.5" thickBot="1" x14ac:dyDescent="0.3">
      <c r="A5" s="5">
        <v>1</v>
      </c>
      <c r="B5" s="5" t="s">
        <v>360</v>
      </c>
      <c r="C5" s="5" t="s">
        <v>50</v>
      </c>
      <c r="D5" s="8">
        <v>41288</v>
      </c>
      <c r="E5" s="5" t="s">
        <v>359</v>
      </c>
      <c r="F5" s="5">
        <v>40.82</v>
      </c>
      <c r="G5" s="5" t="s">
        <v>159</v>
      </c>
      <c r="H5" s="5" t="s">
        <v>283</v>
      </c>
      <c r="I5" s="5" t="s">
        <v>284</v>
      </c>
      <c r="J5" s="5">
        <v>75</v>
      </c>
      <c r="K5" s="5">
        <v>50</v>
      </c>
      <c r="L5" s="5">
        <v>95</v>
      </c>
      <c r="M5" s="10">
        <f>SUM(J5:L5)</f>
        <v>220</v>
      </c>
      <c r="N5" s="11">
        <f t="shared" ref="N5:N9" si="1">M5*(100/(1199.72839-(1025.18162*EXP(-0.00921*F5))))</f>
        <v>44.372493677740756</v>
      </c>
      <c r="O5" s="5">
        <v>12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.5" thickBot="1" x14ac:dyDescent="0.3">
      <c r="A6" s="17" t="s">
        <v>203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9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x14ac:dyDescent="0.25">
      <c r="A7" s="5">
        <v>1</v>
      </c>
      <c r="B7" s="5" t="s">
        <v>361</v>
      </c>
      <c r="C7" s="5" t="s">
        <v>50</v>
      </c>
      <c r="D7" s="8">
        <v>42221</v>
      </c>
      <c r="E7" s="6" t="s">
        <v>357</v>
      </c>
      <c r="F7" s="5">
        <v>45.58</v>
      </c>
      <c r="G7" s="5" t="s">
        <v>32</v>
      </c>
      <c r="H7" s="5"/>
      <c r="I7" s="5" t="s">
        <v>42</v>
      </c>
      <c r="J7" s="5">
        <v>37.5</v>
      </c>
      <c r="K7" s="5">
        <v>25</v>
      </c>
      <c r="L7" s="5">
        <v>60</v>
      </c>
      <c r="M7" s="10">
        <f>SUM(J7:L7)</f>
        <v>122.5</v>
      </c>
      <c r="N7" s="11">
        <f t="shared" si="1"/>
        <v>23.289158885976548</v>
      </c>
      <c r="O7" s="5">
        <v>12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x14ac:dyDescent="0.25">
      <c r="A8" s="5">
        <v>1</v>
      </c>
      <c r="B8" s="5" t="s">
        <v>362</v>
      </c>
      <c r="C8" s="5" t="s">
        <v>50</v>
      </c>
      <c r="D8" s="8">
        <v>41279</v>
      </c>
      <c r="E8" s="5" t="s">
        <v>359</v>
      </c>
      <c r="F8" s="9">
        <v>44.6</v>
      </c>
      <c r="G8" s="5" t="s">
        <v>32</v>
      </c>
      <c r="H8" s="5"/>
      <c r="I8" s="5" t="s">
        <v>144</v>
      </c>
      <c r="J8" s="5">
        <v>55</v>
      </c>
      <c r="K8" s="5">
        <v>35</v>
      </c>
      <c r="L8" s="5">
        <v>80</v>
      </c>
      <c r="M8" s="10">
        <f t="shared" ref="M8:M9" si="2">SUM(J8:L8)</f>
        <v>170</v>
      </c>
      <c r="N8" s="11">
        <f t="shared" si="1"/>
        <v>32.699394077286605</v>
      </c>
      <c r="O8" s="5">
        <v>12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6.5" thickBot="1" x14ac:dyDescent="0.3">
      <c r="A9" s="5">
        <v>2</v>
      </c>
      <c r="B9" s="5" t="s">
        <v>363</v>
      </c>
      <c r="C9" s="5" t="s">
        <v>50</v>
      </c>
      <c r="D9" s="8">
        <v>41614</v>
      </c>
      <c r="E9" s="5" t="s">
        <v>359</v>
      </c>
      <c r="F9" s="9">
        <v>47.9</v>
      </c>
      <c r="G9" s="5" t="s">
        <v>32</v>
      </c>
      <c r="H9" s="5"/>
      <c r="I9" s="5" t="s">
        <v>44</v>
      </c>
      <c r="J9" s="5">
        <v>52.5</v>
      </c>
      <c r="K9" s="5">
        <v>27.5</v>
      </c>
      <c r="L9" s="5">
        <v>70</v>
      </c>
      <c r="M9" s="10">
        <f t="shared" si="2"/>
        <v>150</v>
      </c>
      <c r="N9" s="11">
        <f t="shared" si="1"/>
        <v>27.765495148070613</v>
      </c>
      <c r="O9" s="5">
        <v>9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6.5" thickBot="1" x14ac:dyDescent="0.3">
      <c r="A10" s="17" t="s">
        <v>137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6.5" thickBot="1" x14ac:dyDescent="0.3">
      <c r="A11" s="5">
        <v>1</v>
      </c>
      <c r="B11" s="5" t="s">
        <v>364</v>
      </c>
      <c r="C11" s="5" t="s">
        <v>19</v>
      </c>
      <c r="D11" s="8">
        <v>41451</v>
      </c>
      <c r="E11" s="5" t="s">
        <v>359</v>
      </c>
      <c r="F11" s="9">
        <v>51.6</v>
      </c>
      <c r="G11" s="5" t="s">
        <v>32</v>
      </c>
      <c r="H11" s="5"/>
      <c r="I11" s="5" t="s">
        <v>44</v>
      </c>
      <c r="J11" s="5">
        <v>42.5</v>
      </c>
      <c r="K11" s="5">
        <v>22.5</v>
      </c>
      <c r="L11" s="5">
        <v>45</v>
      </c>
      <c r="M11" s="10">
        <f>SUM(J11:L11)</f>
        <v>110</v>
      </c>
      <c r="N11" s="11">
        <f>M11*(100/(610.32796-(1045.59282*EXP(-0.03048*F11))))</f>
        <v>27.961454661389119</v>
      </c>
      <c r="O11" s="5">
        <v>12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6.5" thickBot="1" x14ac:dyDescent="0.3">
      <c r="A12" s="17" t="s">
        <v>211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x14ac:dyDescent="0.25">
      <c r="A13" s="5">
        <v>1</v>
      </c>
      <c r="B13" s="5" t="s">
        <v>365</v>
      </c>
      <c r="C13" s="5" t="s">
        <v>50</v>
      </c>
      <c r="D13" s="8">
        <v>41523</v>
      </c>
      <c r="E13" s="5" t="s">
        <v>359</v>
      </c>
      <c r="F13" s="9">
        <v>52.7</v>
      </c>
      <c r="G13" s="5" t="s">
        <v>32</v>
      </c>
      <c r="H13" s="5"/>
      <c r="I13" s="5" t="s">
        <v>42</v>
      </c>
      <c r="J13" s="5">
        <v>75</v>
      </c>
      <c r="K13" s="5">
        <v>40</v>
      </c>
      <c r="L13" s="5">
        <v>90</v>
      </c>
      <c r="M13" s="10">
        <f>SUM(J13:L13)</f>
        <v>205</v>
      </c>
      <c r="N13" s="11">
        <f t="shared" ref="N13:N15" si="3">M13*(100/(1199.72839-(1025.18162*EXP(-0.00921*F13))))</f>
        <v>36.043414279214787</v>
      </c>
      <c r="O13" s="5">
        <v>12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x14ac:dyDescent="0.25">
      <c r="A14" s="5">
        <v>2</v>
      </c>
      <c r="B14" s="5" t="s">
        <v>366</v>
      </c>
      <c r="C14" s="5" t="s">
        <v>50</v>
      </c>
      <c r="D14" s="8">
        <v>41858</v>
      </c>
      <c r="E14" s="5" t="s">
        <v>359</v>
      </c>
      <c r="F14" s="9">
        <v>50.84</v>
      </c>
      <c r="G14" s="5" t="s">
        <v>147</v>
      </c>
      <c r="H14" s="5" t="s">
        <v>148</v>
      </c>
      <c r="I14" s="5" t="s">
        <v>149</v>
      </c>
      <c r="J14" s="5">
        <v>52.5</v>
      </c>
      <c r="K14" s="5">
        <v>37.5</v>
      </c>
      <c r="L14" s="5">
        <v>80</v>
      </c>
      <c r="M14" s="10">
        <f t="shared" ref="M14:M15" si="4">SUM(J14:L14)</f>
        <v>170</v>
      </c>
      <c r="N14" s="11">
        <f t="shared" si="3"/>
        <v>30.473784285183243</v>
      </c>
      <c r="O14" s="5">
        <v>9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.5" thickBot="1" x14ac:dyDescent="0.3">
      <c r="A15" s="5">
        <v>3</v>
      </c>
      <c r="B15" s="5" t="s">
        <v>367</v>
      </c>
      <c r="C15" s="5" t="s">
        <v>50</v>
      </c>
      <c r="D15" s="8">
        <v>41859</v>
      </c>
      <c r="E15" s="5" t="s">
        <v>359</v>
      </c>
      <c r="F15" s="9">
        <v>51.12</v>
      </c>
      <c r="G15" s="5" t="s">
        <v>147</v>
      </c>
      <c r="H15" s="5" t="s">
        <v>148</v>
      </c>
      <c r="I15" s="5" t="s">
        <v>149</v>
      </c>
      <c r="J15" s="5">
        <v>52.5</v>
      </c>
      <c r="K15" s="5">
        <v>35</v>
      </c>
      <c r="L15" s="5">
        <v>70</v>
      </c>
      <c r="M15" s="10">
        <f t="shared" si="4"/>
        <v>157.5</v>
      </c>
      <c r="N15" s="11">
        <f t="shared" si="3"/>
        <v>28.14964747017147</v>
      </c>
      <c r="O15" s="5">
        <v>8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.5" thickBot="1" x14ac:dyDescent="0.3">
      <c r="A16" s="17" t="s">
        <v>145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9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x14ac:dyDescent="0.25">
      <c r="A17" s="5">
        <v>1</v>
      </c>
      <c r="B17" s="5" t="s">
        <v>368</v>
      </c>
      <c r="C17" s="5" t="s">
        <v>50</v>
      </c>
      <c r="D17" s="8">
        <v>41419</v>
      </c>
      <c r="E17" s="5" t="s">
        <v>359</v>
      </c>
      <c r="F17" s="5">
        <v>55.66</v>
      </c>
      <c r="G17" s="5" t="s">
        <v>219</v>
      </c>
      <c r="H17" s="5" t="s">
        <v>220</v>
      </c>
      <c r="I17" s="5" t="s">
        <v>243</v>
      </c>
      <c r="J17" s="5">
        <v>95</v>
      </c>
      <c r="K17" s="5">
        <v>60</v>
      </c>
      <c r="L17" s="5">
        <v>115</v>
      </c>
      <c r="M17" s="10">
        <f>SUM(J17:L17)</f>
        <v>270</v>
      </c>
      <c r="N17" s="11">
        <f t="shared" ref="N17:N19" si="5">M17*(100/(1199.72839-(1025.18162*EXP(-0.00921*F17))))</f>
        <v>46.096525267780244</v>
      </c>
      <c r="O17" s="5">
        <v>12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x14ac:dyDescent="0.25">
      <c r="A18" s="5">
        <v>2</v>
      </c>
      <c r="B18" s="5" t="s">
        <v>369</v>
      </c>
      <c r="C18" s="5" t="s">
        <v>50</v>
      </c>
      <c r="D18" s="8">
        <v>41345</v>
      </c>
      <c r="E18" s="5" t="s">
        <v>359</v>
      </c>
      <c r="F18" s="5">
        <v>57.72</v>
      </c>
      <c r="G18" s="5" t="s">
        <v>219</v>
      </c>
      <c r="H18" s="5" t="s">
        <v>220</v>
      </c>
      <c r="I18" s="5" t="s">
        <v>243</v>
      </c>
      <c r="J18" s="5">
        <v>80</v>
      </c>
      <c r="K18" s="5">
        <v>40</v>
      </c>
      <c r="L18" s="5">
        <v>92.5</v>
      </c>
      <c r="M18" s="10">
        <f t="shared" ref="M18:M19" si="6">SUM(J18:L18)</f>
        <v>212.5</v>
      </c>
      <c r="N18" s="11">
        <f t="shared" si="5"/>
        <v>35.578738028369578</v>
      </c>
      <c r="O18" s="5">
        <v>9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.5" thickBot="1" x14ac:dyDescent="0.3">
      <c r="A19" s="5">
        <v>3</v>
      </c>
      <c r="B19" s="5" t="s">
        <v>370</v>
      </c>
      <c r="C19" s="5" t="s">
        <v>50</v>
      </c>
      <c r="D19" s="8">
        <v>41366</v>
      </c>
      <c r="E19" s="5" t="s">
        <v>359</v>
      </c>
      <c r="F19" s="5">
        <v>58.84</v>
      </c>
      <c r="G19" s="5" t="s">
        <v>196</v>
      </c>
      <c r="H19" s="5"/>
      <c r="I19" s="5" t="s">
        <v>197</v>
      </c>
      <c r="J19" s="5">
        <v>65</v>
      </c>
      <c r="K19" s="5">
        <v>45</v>
      </c>
      <c r="L19" s="5">
        <v>90</v>
      </c>
      <c r="M19" s="10">
        <f t="shared" si="6"/>
        <v>200</v>
      </c>
      <c r="N19" s="11">
        <f t="shared" si="5"/>
        <v>33.142795551715629</v>
      </c>
      <c r="O19" s="5">
        <v>8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.5" thickBot="1" x14ac:dyDescent="0.3">
      <c r="A20" s="17" t="s">
        <v>17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.5" thickBot="1" x14ac:dyDescent="0.3">
      <c r="A21" s="5">
        <v>1</v>
      </c>
      <c r="B21" s="5" t="s">
        <v>371</v>
      </c>
      <c r="C21" s="5" t="s">
        <v>19</v>
      </c>
      <c r="D21" s="8">
        <v>41348</v>
      </c>
      <c r="E21" s="5" t="s">
        <v>359</v>
      </c>
      <c r="F21" s="5">
        <v>58.64</v>
      </c>
      <c r="G21" s="5" t="s">
        <v>147</v>
      </c>
      <c r="H21" s="5"/>
      <c r="I21" s="5" t="s">
        <v>358</v>
      </c>
      <c r="J21" s="5">
        <v>60</v>
      </c>
      <c r="K21" s="5">
        <v>22.5</v>
      </c>
      <c r="L21" s="5">
        <v>70</v>
      </c>
      <c r="M21" s="10">
        <f>SUM(J21:L21)</f>
        <v>152.5</v>
      </c>
      <c r="N21" s="11">
        <f>M21*(100/(610.32796-(1045.59282*EXP(-0.03048*F21))))</f>
        <v>35.033963473180052</v>
      </c>
      <c r="O21" s="5">
        <v>12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.5" thickBot="1" x14ac:dyDescent="0.3">
      <c r="A22" s="17" t="s">
        <v>152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9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x14ac:dyDescent="0.25">
      <c r="A23" s="5">
        <v>1</v>
      </c>
      <c r="B23" s="5" t="s">
        <v>372</v>
      </c>
      <c r="C23" s="5" t="s">
        <v>50</v>
      </c>
      <c r="D23" s="8">
        <v>41535</v>
      </c>
      <c r="E23" s="5" t="s">
        <v>359</v>
      </c>
      <c r="F23" s="9">
        <v>64.3</v>
      </c>
      <c r="G23" s="5" t="s">
        <v>147</v>
      </c>
      <c r="H23" s="5" t="s">
        <v>148</v>
      </c>
      <c r="I23" s="5" t="s">
        <v>149</v>
      </c>
      <c r="J23" s="5">
        <v>95</v>
      </c>
      <c r="K23" s="5">
        <v>47.5</v>
      </c>
      <c r="L23" s="5">
        <v>112.5</v>
      </c>
      <c r="M23" s="10">
        <f>SUM(J23:L23)</f>
        <v>255</v>
      </c>
      <c r="N23" s="11">
        <f t="shared" ref="N23:N24" si="7">M23*(100/(1199.72839-(1025.18162*EXP(-0.00921*F23))))</f>
        <v>40.303919840617965</v>
      </c>
      <c r="O23" s="5">
        <v>12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.5" thickBot="1" x14ac:dyDescent="0.3">
      <c r="A24" s="5">
        <v>2</v>
      </c>
      <c r="B24" s="5" t="s">
        <v>373</v>
      </c>
      <c r="C24" s="5" t="s">
        <v>50</v>
      </c>
      <c r="D24" s="8">
        <v>41333</v>
      </c>
      <c r="E24" s="5" t="s">
        <v>359</v>
      </c>
      <c r="F24" s="9">
        <v>65.45</v>
      </c>
      <c r="G24" s="5" t="s">
        <v>32</v>
      </c>
      <c r="H24" s="5"/>
      <c r="I24" s="5" t="s">
        <v>42</v>
      </c>
      <c r="J24" s="5">
        <v>75</v>
      </c>
      <c r="K24" s="5">
        <v>45</v>
      </c>
      <c r="L24" s="5">
        <v>110</v>
      </c>
      <c r="M24" s="10">
        <f t="shared" ref="M24" si="8">SUM(J24:L24)</f>
        <v>230</v>
      </c>
      <c r="N24" s="11">
        <f t="shared" si="7"/>
        <v>36.012514798049864</v>
      </c>
      <c r="O24" s="5">
        <v>9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.5" thickBot="1" x14ac:dyDescent="0.3">
      <c r="A25" s="17" t="s">
        <v>49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x14ac:dyDescent="0.25">
      <c r="A26" s="5">
        <v>1</v>
      </c>
      <c r="B26" s="5" t="s">
        <v>375</v>
      </c>
      <c r="C26" s="5" t="s">
        <v>50</v>
      </c>
      <c r="D26" s="8">
        <v>41368</v>
      </c>
      <c r="E26" s="5" t="s">
        <v>359</v>
      </c>
      <c r="F26" s="5">
        <v>73.25</v>
      </c>
      <c r="G26" s="5" t="s">
        <v>32</v>
      </c>
      <c r="H26" s="5" t="s">
        <v>142</v>
      </c>
      <c r="I26" s="5" t="s">
        <v>143</v>
      </c>
      <c r="J26" s="5">
        <v>100</v>
      </c>
      <c r="K26" s="5">
        <v>50</v>
      </c>
      <c r="L26" s="5">
        <v>115</v>
      </c>
      <c r="M26" s="10">
        <f>SUM(J26:L26)</f>
        <v>265</v>
      </c>
      <c r="N26" s="11">
        <f t="shared" ref="N26:N27" si="9">M26*(100/(1199.72839-(1025.18162*EXP(-0.00921*F26))))</f>
        <v>39.111001112443908</v>
      </c>
      <c r="O26" s="5">
        <v>12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.5" thickBot="1" x14ac:dyDescent="0.3">
      <c r="A27" s="5">
        <v>2</v>
      </c>
      <c r="B27" s="5" t="s">
        <v>376</v>
      </c>
      <c r="C27" s="5" t="s">
        <v>50</v>
      </c>
      <c r="D27" s="8">
        <v>41857</v>
      </c>
      <c r="E27" s="5" t="s">
        <v>359</v>
      </c>
      <c r="F27" s="5">
        <v>72.650000000000006</v>
      </c>
      <c r="G27" s="5" t="s">
        <v>32</v>
      </c>
      <c r="H27" s="5"/>
      <c r="I27" s="5" t="s">
        <v>42</v>
      </c>
      <c r="J27" s="5">
        <v>50</v>
      </c>
      <c r="K27" s="5">
        <v>40</v>
      </c>
      <c r="L27" s="5">
        <v>75</v>
      </c>
      <c r="M27" s="10">
        <f t="shared" ref="M27" si="10">SUM(J27:L27)</f>
        <v>165</v>
      </c>
      <c r="N27" s="11">
        <f t="shared" si="9"/>
        <v>24.456573932349595</v>
      </c>
      <c r="O27" s="5">
        <v>9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.5" thickBot="1" x14ac:dyDescent="0.3">
      <c r="A28" s="17" t="s">
        <v>65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9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x14ac:dyDescent="0.25">
      <c r="A29" s="5">
        <v>1</v>
      </c>
      <c r="B29" s="5" t="s">
        <v>377</v>
      </c>
      <c r="C29" s="5" t="s">
        <v>50</v>
      </c>
      <c r="D29" s="8">
        <v>41547</v>
      </c>
      <c r="E29" s="5" t="s">
        <v>359</v>
      </c>
      <c r="F29" s="9">
        <v>74.95</v>
      </c>
      <c r="G29" s="5" t="s">
        <v>147</v>
      </c>
      <c r="H29" s="5" t="s">
        <v>148</v>
      </c>
      <c r="I29" s="5" t="s">
        <v>149</v>
      </c>
      <c r="J29" s="5">
        <v>100</v>
      </c>
      <c r="K29" s="5">
        <v>70</v>
      </c>
      <c r="L29" s="5">
        <v>125</v>
      </c>
      <c r="M29" s="10">
        <f>SUM(J29:L29)</f>
        <v>295</v>
      </c>
      <c r="N29" s="11">
        <f t="shared" ref="N29:N31" si="11">M29*(100/(1199.72839-(1025.18162*EXP(-0.00921*F29))))</f>
        <v>43.023570264142052</v>
      </c>
      <c r="O29" s="5">
        <v>12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x14ac:dyDescent="0.25">
      <c r="A30" s="5">
        <v>2</v>
      </c>
      <c r="B30" s="5" t="s">
        <v>378</v>
      </c>
      <c r="C30" s="5" t="s">
        <v>50</v>
      </c>
      <c r="D30" s="8">
        <v>41331</v>
      </c>
      <c r="E30" s="5" t="s">
        <v>359</v>
      </c>
      <c r="F30" s="9">
        <v>80.599999999999994</v>
      </c>
      <c r="G30" s="5" t="s">
        <v>147</v>
      </c>
      <c r="H30" s="5" t="s">
        <v>148</v>
      </c>
      <c r="I30" s="5" t="s">
        <v>149</v>
      </c>
      <c r="J30" s="5">
        <v>80</v>
      </c>
      <c r="K30" s="5">
        <v>57.5</v>
      </c>
      <c r="L30" s="5">
        <v>127.5</v>
      </c>
      <c r="M30" s="10">
        <f t="shared" ref="M30:M31" si="12">SUM(J30:L30)</f>
        <v>265</v>
      </c>
      <c r="N30" s="11">
        <f t="shared" si="11"/>
        <v>37.232887555895779</v>
      </c>
      <c r="O30" s="5">
        <v>9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.5" thickBot="1" x14ac:dyDescent="0.3">
      <c r="A31" s="5">
        <v>3</v>
      </c>
      <c r="B31" s="5" t="s">
        <v>379</v>
      </c>
      <c r="C31" s="5" t="s">
        <v>50</v>
      </c>
      <c r="D31" s="8">
        <v>41556</v>
      </c>
      <c r="E31" s="5" t="s">
        <v>359</v>
      </c>
      <c r="F31" s="9">
        <v>76.900000000000006</v>
      </c>
      <c r="G31" s="5" t="s">
        <v>32</v>
      </c>
      <c r="H31" s="5"/>
      <c r="I31" s="5" t="s">
        <v>120</v>
      </c>
      <c r="J31" s="5">
        <v>70</v>
      </c>
      <c r="K31" s="5">
        <v>40</v>
      </c>
      <c r="L31" s="5">
        <v>90</v>
      </c>
      <c r="M31" s="10">
        <f t="shared" si="12"/>
        <v>200</v>
      </c>
      <c r="N31" s="11">
        <f t="shared" si="11"/>
        <v>28.784413700668122</v>
      </c>
      <c r="O31" s="5">
        <v>8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.5" thickBot="1" x14ac:dyDescent="0.3">
      <c r="A32" s="17" t="s">
        <v>374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9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x14ac:dyDescent="0.25">
      <c r="A33" s="5">
        <v>1</v>
      </c>
      <c r="B33" s="5" t="s">
        <v>380</v>
      </c>
      <c r="C33" s="5" t="s">
        <v>50</v>
      </c>
      <c r="D33" s="8">
        <v>41544</v>
      </c>
      <c r="E33" s="5" t="s">
        <v>359</v>
      </c>
      <c r="F33" s="9">
        <v>97.5</v>
      </c>
      <c r="G33" s="5" t="s">
        <v>32</v>
      </c>
      <c r="H33" s="5" t="s">
        <v>142</v>
      </c>
      <c r="I33" s="5" t="s">
        <v>143</v>
      </c>
      <c r="J33" s="5">
        <v>185</v>
      </c>
      <c r="K33" s="5">
        <v>110</v>
      </c>
      <c r="L33" s="5">
        <v>180</v>
      </c>
      <c r="M33" s="10">
        <f>SUM(J33:L33)</f>
        <v>475</v>
      </c>
      <c r="N33" s="11">
        <f t="shared" ref="N33:N34" si="13">M33*(100/(1199.72839-(1025.18162*EXP(-0.00921*F33))))</f>
        <v>60.735804160250396</v>
      </c>
      <c r="O33" s="5">
        <v>12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x14ac:dyDescent="0.25">
      <c r="A34" s="5">
        <v>2</v>
      </c>
      <c r="B34" s="5" t="s">
        <v>381</v>
      </c>
      <c r="C34" s="5" t="s">
        <v>50</v>
      </c>
      <c r="D34" s="8">
        <v>41346</v>
      </c>
      <c r="E34" s="5" t="s">
        <v>359</v>
      </c>
      <c r="F34" s="9">
        <v>86.35</v>
      </c>
      <c r="G34" s="5" t="s">
        <v>37</v>
      </c>
      <c r="H34" s="5"/>
      <c r="I34" s="5" t="s">
        <v>80</v>
      </c>
      <c r="J34" s="5">
        <v>135</v>
      </c>
      <c r="K34" s="5">
        <v>90</v>
      </c>
      <c r="L34" s="5">
        <v>160</v>
      </c>
      <c r="M34" s="10">
        <f t="shared" ref="M34" si="14">SUM(J34:L34)</f>
        <v>385</v>
      </c>
      <c r="N34" s="11">
        <f t="shared" si="13"/>
        <v>52.245410262722721</v>
      </c>
      <c r="O34" s="5">
        <v>9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.7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4" t="s">
        <v>382</v>
      </c>
      <c r="Q36" s="15"/>
      <c r="R36" s="15"/>
      <c r="S36" s="15"/>
      <c r="T36" s="16"/>
      <c r="U36" s="4"/>
      <c r="V36" s="4"/>
      <c r="W36" s="4"/>
      <c r="X36" s="4"/>
      <c r="Y36" s="4"/>
      <c r="Z36" s="4"/>
    </row>
    <row r="37" spans="1:26" ht="18.7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2" t="s">
        <v>0</v>
      </c>
      <c r="Q37" s="2" t="s">
        <v>1</v>
      </c>
      <c r="R37" s="2" t="s">
        <v>131</v>
      </c>
      <c r="S37" s="2" t="s">
        <v>10</v>
      </c>
      <c r="T37" s="2" t="s">
        <v>5</v>
      </c>
      <c r="U37" s="4"/>
      <c r="V37" s="4"/>
      <c r="W37" s="4"/>
      <c r="X37" s="4"/>
      <c r="Y37" s="4"/>
      <c r="Z37" s="4"/>
    </row>
    <row r="38" spans="1:26" ht="15.7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5">
        <v>1</v>
      </c>
      <c r="Q38" s="5" t="s">
        <v>361</v>
      </c>
      <c r="R38" s="11">
        <f>S38*(100/(1199.72839-(1025.18162*EXP(-0.00921*T38))))</f>
        <v>23.289158885976548</v>
      </c>
      <c r="S38" s="5">
        <v>122.5</v>
      </c>
      <c r="T38" s="9">
        <v>45.58</v>
      </c>
      <c r="U38" s="4"/>
      <c r="V38" s="4"/>
      <c r="W38" s="4"/>
      <c r="X38" s="4"/>
      <c r="Y38" s="4"/>
      <c r="Z38" s="4"/>
    </row>
    <row r="39" spans="1:26" ht="15.7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5">
        <v>2</v>
      </c>
      <c r="Q39" s="5" t="s">
        <v>356</v>
      </c>
      <c r="R39" s="11">
        <f t="shared" ref="R39" si="15">S39*(100/(1199.72839-(1025.18162*EXP(-0.00921*T39))))</f>
        <v>23.117712649419648</v>
      </c>
      <c r="S39" s="5">
        <v>117.5</v>
      </c>
      <c r="T39" s="9">
        <v>42.76</v>
      </c>
      <c r="U39" s="4"/>
      <c r="V39" s="4"/>
      <c r="W39" s="4"/>
      <c r="X39" s="4"/>
      <c r="Y39" s="4"/>
      <c r="Z39" s="4"/>
    </row>
    <row r="40" spans="1:26" ht="15.7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.7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4" t="s">
        <v>384</v>
      </c>
      <c r="Q41" s="15"/>
      <c r="R41" s="15"/>
      <c r="S41" s="15"/>
      <c r="T41" s="16"/>
      <c r="U41" s="4"/>
      <c r="V41" s="4"/>
      <c r="W41" s="4"/>
      <c r="X41" s="4"/>
      <c r="Y41" s="4"/>
      <c r="Z41" s="4"/>
    </row>
    <row r="42" spans="1:26" ht="18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2" t="s">
        <v>0</v>
      </c>
      <c r="Q42" s="2" t="s">
        <v>1</v>
      </c>
      <c r="R42" s="2" t="s">
        <v>131</v>
      </c>
      <c r="S42" s="2" t="s">
        <v>10</v>
      </c>
      <c r="T42" s="2" t="s">
        <v>5</v>
      </c>
      <c r="U42" s="4"/>
      <c r="V42" s="4"/>
      <c r="W42" s="4"/>
      <c r="X42" s="4"/>
      <c r="Y42" s="4"/>
      <c r="Z42" s="4"/>
    </row>
    <row r="43" spans="1:26" ht="15.7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5">
        <v>1</v>
      </c>
      <c r="Q43" s="5" t="s">
        <v>380</v>
      </c>
      <c r="R43" s="11">
        <f>S43*(100/(1199.72839-(1025.18162*EXP(-0.00921*T43))))</f>
        <v>60.735804160250396</v>
      </c>
      <c r="S43" s="5">
        <v>475</v>
      </c>
      <c r="T43" s="9">
        <v>97.5</v>
      </c>
      <c r="U43" s="4"/>
      <c r="V43" s="4"/>
      <c r="W43" s="4"/>
      <c r="X43" s="4"/>
      <c r="Y43" s="4"/>
      <c r="Z43" s="4"/>
    </row>
    <row r="44" spans="1:26" ht="15.7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5">
        <v>2</v>
      </c>
      <c r="Q44" s="5" t="s">
        <v>381</v>
      </c>
      <c r="R44" s="11">
        <f t="shared" ref="R44:R52" si="16">S44*(100/(1199.72839-(1025.18162*EXP(-0.00921*T44))))</f>
        <v>52.245410262722721</v>
      </c>
      <c r="S44" s="5">
        <v>385</v>
      </c>
      <c r="T44" s="9">
        <v>86.35</v>
      </c>
      <c r="U44" s="4"/>
      <c r="V44" s="4"/>
      <c r="W44" s="4"/>
      <c r="X44" s="4"/>
      <c r="Y44" s="4"/>
      <c r="Z44" s="4"/>
    </row>
    <row r="45" spans="1:26" ht="15.7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5">
        <v>3</v>
      </c>
      <c r="Q45" s="5" t="s">
        <v>368</v>
      </c>
      <c r="R45" s="11">
        <f t="shared" si="16"/>
        <v>46.096525267780244</v>
      </c>
      <c r="S45" s="5">
        <v>270</v>
      </c>
      <c r="T45" s="9">
        <v>55.66</v>
      </c>
      <c r="U45" s="4"/>
      <c r="V45" s="4"/>
      <c r="W45" s="4"/>
      <c r="X45" s="4"/>
      <c r="Y45" s="4"/>
      <c r="Z45" s="4"/>
    </row>
    <row r="46" spans="1:26" ht="15.7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5">
        <v>4</v>
      </c>
      <c r="Q46" s="5" t="s">
        <v>360</v>
      </c>
      <c r="R46" s="11">
        <f t="shared" si="16"/>
        <v>44.372493677740756</v>
      </c>
      <c r="S46" s="5">
        <v>220</v>
      </c>
      <c r="T46" s="9">
        <v>40.82</v>
      </c>
      <c r="U46" s="4"/>
      <c r="V46" s="4"/>
      <c r="W46" s="4"/>
      <c r="X46" s="4"/>
      <c r="Y46" s="4"/>
      <c r="Z46" s="4"/>
    </row>
    <row r="47" spans="1:26" ht="15.7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5">
        <v>5</v>
      </c>
      <c r="Q47" s="5" t="s">
        <v>377</v>
      </c>
      <c r="R47" s="11">
        <f t="shared" si="16"/>
        <v>43.023570264142052</v>
      </c>
      <c r="S47" s="5">
        <v>295</v>
      </c>
      <c r="T47" s="9">
        <v>74.95</v>
      </c>
      <c r="U47" s="4"/>
      <c r="V47" s="4"/>
      <c r="W47" s="4"/>
      <c r="X47" s="4"/>
      <c r="Y47" s="4"/>
      <c r="Z47" s="4"/>
    </row>
    <row r="48" spans="1:26" ht="15.7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5">
        <v>6</v>
      </c>
      <c r="Q48" s="5" t="s">
        <v>372</v>
      </c>
      <c r="R48" s="11">
        <f t="shared" si="16"/>
        <v>40.303919840617965</v>
      </c>
      <c r="S48" s="5">
        <v>255</v>
      </c>
      <c r="T48" s="9">
        <v>64.3</v>
      </c>
      <c r="U48" s="4"/>
      <c r="V48" s="4"/>
      <c r="W48" s="4"/>
      <c r="X48" s="4"/>
      <c r="Y48" s="4"/>
      <c r="Z48" s="4"/>
    </row>
    <row r="49" spans="1:26" ht="15.7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5">
        <v>7</v>
      </c>
      <c r="Q49" s="5" t="s">
        <v>375</v>
      </c>
      <c r="R49" s="11">
        <f t="shared" si="16"/>
        <v>39.111001112443908</v>
      </c>
      <c r="S49" s="5">
        <v>265</v>
      </c>
      <c r="T49" s="9">
        <v>73.25</v>
      </c>
      <c r="U49" s="4"/>
      <c r="V49" s="4"/>
      <c r="W49" s="4"/>
      <c r="X49" s="4"/>
      <c r="Y49" s="4"/>
      <c r="Z49" s="4"/>
    </row>
    <row r="50" spans="1:26" ht="15.7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5">
        <v>8</v>
      </c>
      <c r="Q50" s="5" t="s">
        <v>378</v>
      </c>
      <c r="R50" s="11">
        <f t="shared" si="16"/>
        <v>37.232887555895779</v>
      </c>
      <c r="S50" s="5">
        <v>265</v>
      </c>
      <c r="T50" s="9">
        <v>80.599999999999994</v>
      </c>
      <c r="U50" s="4"/>
      <c r="V50" s="4"/>
      <c r="W50" s="4"/>
      <c r="X50" s="4"/>
      <c r="Y50" s="4"/>
      <c r="Z50" s="4"/>
    </row>
    <row r="51" spans="1:26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5">
        <v>9</v>
      </c>
      <c r="Q51" s="5" t="s">
        <v>365</v>
      </c>
      <c r="R51" s="11">
        <f t="shared" si="16"/>
        <v>36.043414279214787</v>
      </c>
      <c r="S51" s="5">
        <v>205</v>
      </c>
      <c r="T51" s="9">
        <v>52.7</v>
      </c>
      <c r="U51" s="4"/>
      <c r="V51" s="4"/>
      <c r="W51" s="4"/>
      <c r="X51" s="4"/>
      <c r="Y51" s="4"/>
      <c r="Z51" s="4"/>
    </row>
    <row r="52" spans="1:26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5">
        <v>10</v>
      </c>
      <c r="Q52" s="5" t="s">
        <v>373</v>
      </c>
      <c r="R52" s="11">
        <f t="shared" si="16"/>
        <v>36.012514798049864</v>
      </c>
      <c r="S52" s="5">
        <v>230</v>
      </c>
      <c r="T52" s="9">
        <v>65.45</v>
      </c>
      <c r="U52" s="4"/>
      <c r="V52" s="4"/>
      <c r="W52" s="4"/>
      <c r="X52" s="4"/>
      <c r="Y52" s="4"/>
      <c r="Z52" s="4"/>
    </row>
    <row r="53" spans="1:26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4" t="s">
        <v>383</v>
      </c>
      <c r="Q54" s="15"/>
      <c r="R54" s="15"/>
      <c r="S54" s="15"/>
      <c r="T54" s="16"/>
      <c r="U54" s="4"/>
      <c r="V54" s="4"/>
      <c r="W54" s="4"/>
      <c r="X54" s="4"/>
      <c r="Y54" s="4"/>
      <c r="Z54" s="4"/>
    </row>
    <row r="55" spans="1:26" ht="18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2" t="s">
        <v>0</v>
      </c>
      <c r="Q55" s="2" t="s">
        <v>1</v>
      </c>
      <c r="R55" s="2" t="s">
        <v>131</v>
      </c>
      <c r="S55" s="2" t="s">
        <v>10</v>
      </c>
      <c r="T55" s="2" t="s">
        <v>5</v>
      </c>
      <c r="U55" s="4"/>
      <c r="V55" s="4"/>
      <c r="W55" s="4"/>
      <c r="X55" s="4"/>
      <c r="Y55" s="4"/>
      <c r="Z55" s="4"/>
    </row>
    <row r="56" spans="1:26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5">
        <v>1</v>
      </c>
      <c r="Q56" s="5" t="s">
        <v>371</v>
      </c>
      <c r="R56" s="11">
        <f>S56*(100/(610.32796-(1045.59282*EXP(-0.03048*T56))))</f>
        <v>35.033963473180052</v>
      </c>
      <c r="S56" s="5">
        <v>152.5</v>
      </c>
      <c r="T56" s="9">
        <v>58.64</v>
      </c>
      <c r="U56" s="4"/>
      <c r="V56" s="4"/>
      <c r="W56" s="4"/>
      <c r="X56" s="4"/>
      <c r="Y56" s="4"/>
      <c r="Z56" s="4"/>
    </row>
    <row r="57" spans="1:26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5">
        <v>2</v>
      </c>
      <c r="Q57" s="5" t="s">
        <v>364</v>
      </c>
      <c r="R57" s="11">
        <f t="shared" ref="R57" si="17">S57*(100/(610.32796-(1045.59282*EXP(-0.03048*T57))))</f>
        <v>27.961454661389119</v>
      </c>
      <c r="S57" s="5">
        <v>110</v>
      </c>
      <c r="T57" s="9">
        <v>51.6</v>
      </c>
      <c r="U57" s="4"/>
      <c r="V57" s="4"/>
      <c r="W57" s="4"/>
      <c r="X57" s="4"/>
      <c r="Y57" s="4"/>
      <c r="Z57" s="4"/>
    </row>
    <row r="58" spans="1:26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14" t="s">
        <v>344</v>
      </c>
      <c r="V59" s="15"/>
      <c r="W59" s="15"/>
      <c r="X59" s="15"/>
      <c r="Y59" s="16"/>
      <c r="Z59" s="4"/>
    </row>
    <row r="60" spans="1:26" ht="18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2" t="s">
        <v>0</v>
      </c>
      <c r="V60" s="2" t="s">
        <v>6</v>
      </c>
      <c r="W60" s="2" t="s">
        <v>13</v>
      </c>
      <c r="X60" s="2" t="s">
        <v>134</v>
      </c>
      <c r="Y60" s="2" t="s">
        <v>131</v>
      </c>
      <c r="Z60" s="4"/>
    </row>
    <row r="61" spans="1:26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>
        <v>1</v>
      </c>
      <c r="V61" s="5" t="s">
        <v>148</v>
      </c>
      <c r="W61" s="6" t="s">
        <v>385</v>
      </c>
      <c r="X61" s="12">
        <f>12+12+9+9+8</f>
        <v>50</v>
      </c>
      <c r="Y61" s="9">
        <f>N14+N15+N23+N29+N30</f>
        <v>179.18380941601052</v>
      </c>
      <c r="Z61" s="4"/>
    </row>
    <row r="62" spans="1:26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>
        <v>2</v>
      </c>
      <c r="V62" s="5" t="s">
        <v>142</v>
      </c>
      <c r="W62" s="6" t="s">
        <v>189</v>
      </c>
      <c r="X62" s="12">
        <v>24</v>
      </c>
      <c r="Y62" s="9">
        <f>N33+N26</f>
        <v>99.846805272694297</v>
      </c>
      <c r="Z62" s="4"/>
    </row>
    <row r="63" spans="1:26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>
        <v>3</v>
      </c>
      <c r="V63" s="5" t="s">
        <v>220</v>
      </c>
      <c r="W63" s="6" t="s">
        <v>185</v>
      </c>
      <c r="X63" s="12">
        <v>21</v>
      </c>
      <c r="Y63" s="9">
        <f>N17+N18</f>
        <v>81.675263296149822</v>
      </c>
      <c r="Z63" s="4"/>
    </row>
    <row r="64" spans="1:26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>
        <v>4</v>
      </c>
      <c r="V64" s="5" t="s">
        <v>283</v>
      </c>
      <c r="W64" s="6">
        <v>12</v>
      </c>
      <c r="X64" s="12">
        <v>12</v>
      </c>
      <c r="Y64" s="9">
        <f>N5</f>
        <v>44.372493677740756</v>
      </c>
      <c r="Z64" s="4"/>
    </row>
    <row r="65" spans="1:26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</sheetData>
  <mergeCells count="15">
    <mergeCell ref="P41:T41"/>
    <mergeCell ref="P54:T54"/>
    <mergeCell ref="U59:Y59"/>
    <mergeCell ref="A20:O20"/>
    <mergeCell ref="A22:O22"/>
    <mergeCell ref="A25:O25"/>
    <mergeCell ref="A28:O28"/>
    <mergeCell ref="A32:O32"/>
    <mergeCell ref="P36:T36"/>
    <mergeCell ref="A2:O2"/>
    <mergeCell ref="A4:O4"/>
    <mergeCell ref="A6:O6"/>
    <mergeCell ref="A10:O10"/>
    <mergeCell ref="A12:O12"/>
    <mergeCell ref="A16:O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PL CL O</vt:lpstr>
      <vt:lpstr>PL CL J</vt:lpstr>
      <vt:lpstr>PL CL SJ</vt:lpstr>
      <vt:lpstr>PL CL Kids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2026-05-14T22:29:17Z</dcterms:modified>
</cp:coreProperties>
</file>