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codeName="ЭтаКнига" autoCompressPictures="0"/>
  <bookViews>
    <workbookView xWindow="0" yWindow="-20" windowWidth="28800" windowHeight="18120"/>
  </bookViews>
  <sheets>
    <sheet name="ПЛ без экипировки ДК" sheetId="9" r:id="rId1"/>
    <sheet name="ПЛ без экипировки" sheetId="8" r:id="rId2"/>
    <sheet name="ПЛ в бинтах ДК" sheetId="7" r:id="rId3"/>
    <sheet name="ПЛ в бинтах" sheetId="5" r:id="rId4"/>
    <sheet name="Присед в бинтах ДК" sheetId="16" r:id="rId5"/>
    <sheet name="Присед в бинтах" sheetId="15" r:id="rId6"/>
    <sheet name="Жим без экипировки ДК" sheetId="13" r:id="rId7"/>
    <sheet name="Жим без экипировки" sheetId="12" r:id="rId8"/>
    <sheet name="Жим лежа Софт экип. &quot;Стандарт&quot;" sheetId="26" r:id="rId9"/>
    <sheet name="Жим однослой ДК" sheetId="11" r:id="rId10"/>
    <sheet name="Тяга без экипировки ДК" sheetId="19" r:id="rId11"/>
    <sheet name="Тяга без экипировки" sheetId="18" r:id="rId12"/>
    <sheet name="Тяга в экипировке" sheetId="17" r:id="rId13"/>
    <sheet name="Народный жим ДК" sheetId="24" r:id="rId14"/>
    <sheet name="Народный жим" sheetId="23" r:id="rId15"/>
    <sheet name="Пауэрспорт ДК" sheetId="25" r:id="rId16"/>
    <sheet name="Пауэрспорт" sheetId="14" r:id="rId17"/>
    <sheet name="Жим однослой" sheetId="10" state="hidden" r:id="rId18"/>
    <sheet name="ПЛ однослой" sheetId="6" state="hidden" r:id="rId19"/>
    <sheet name="Судейская коллегия" sheetId="21" r:id="rId20"/>
    <sheet name="Лист2" sheetId="22" state="hidden" r:id="rId21"/>
  </sheets>
  <definedNames>
    <definedName name="_xlnm._FilterDatabase" localSheetId="3" hidden="1">'ПЛ в бинтах'!$A$1:$T$3</definedName>
  </definedNames>
  <calcPr calcId="140001" refMode="R1C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19" l="1"/>
  <c r="L9" i="19"/>
  <c r="E9" i="19"/>
  <c r="M6" i="19"/>
  <c r="L6" i="19"/>
  <c r="E6" i="19"/>
  <c r="M6" i="18"/>
  <c r="L6" i="18"/>
  <c r="E6" i="18"/>
  <c r="M6" i="17"/>
  <c r="L6" i="17"/>
  <c r="E6" i="17"/>
  <c r="M9" i="16"/>
  <c r="L9" i="16"/>
  <c r="E9" i="16"/>
  <c r="M6" i="16"/>
  <c r="L6" i="16"/>
  <c r="E6" i="16"/>
  <c r="M6" i="15"/>
  <c r="L6" i="15"/>
  <c r="E6" i="15"/>
  <c r="M27" i="13"/>
  <c r="L27" i="13"/>
  <c r="E27" i="13"/>
  <c r="M24" i="13"/>
  <c r="L24" i="13"/>
  <c r="E24" i="13"/>
  <c r="M23" i="13"/>
  <c r="L23" i="13"/>
  <c r="E23" i="13"/>
  <c r="M20" i="13"/>
  <c r="L20" i="13"/>
  <c r="E20" i="13"/>
  <c r="M19" i="13"/>
  <c r="L19" i="13"/>
  <c r="E19" i="13"/>
  <c r="M16" i="13"/>
  <c r="L16" i="13"/>
  <c r="E16" i="13"/>
  <c r="M13" i="13"/>
  <c r="L13" i="13"/>
  <c r="E13" i="13"/>
  <c r="M12" i="13"/>
  <c r="L12" i="13"/>
  <c r="E12" i="13"/>
  <c r="M9" i="13"/>
  <c r="L9" i="13"/>
  <c r="E9" i="13"/>
  <c r="M6" i="13"/>
  <c r="L6" i="13"/>
  <c r="E6" i="13"/>
  <c r="M22" i="12"/>
  <c r="L22" i="12"/>
  <c r="E22" i="12"/>
  <c r="M21" i="12"/>
  <c r="L21" i="12"/>
  <c r="E21" i="12"/>
  <c r="M20" i="12"/>
  <c r="L20" i="12"/>
  <c r="E20" i="12"/>
  <c r="M17" i="12"/>
  <c r="L17" i="12"/>
  <c r="E17" i="12"/>
  <c r="M14" i="12"/>
  <c r="L14" i="12"/>
  <c r="E14" i="12"/>
  <c r="M11" i="12"/>
  <c r="L11" i="12"/>
  <c r="E11" i="12"/>
  <c r="M10" i="12"/>
  <c r="L10" i="12"/>
  <c r="E10" i="12"/>
  <c r="M9" i="12"/>
  <c r="L9" i="12"/>
  <c r="E9" i="12"/>
  <c r="M6" i="12"/>
  <c r="L6" i="12"/>
  <c r="E6" i="12"/>
  <c r="M6" i="11"/>
  <c r="L6" i="11"/>
  <c r="E6" i="11"/>
  <c r="U13" i="9"/>
  <c r="T13" i="9"/>
  <c r="E13" i="9"/>
  <c r="U10" i="9"/>
  <c r="T10" i="9"/>
  <c r="E10" i="9"/>
  <c r="U9" i="9"/>
  <c r="T9" i="9"/>
  <c r="E9" i="9"/>
  <c r="U6" i="9"/>
  <c r="T6" i="9"/>
  <c r="E6" i="9"/>
  <c r="U6" i="8"/>
  <c r="T6" i="8"/>
  <c r="E6" i="8"/>
  <c r="U6" i="7"/>
  <c r="T6" i="7"/>
  <c r="E6" i="7"/>
  <c r="U12" i="5"/>
  <c r="T12" i="5"/>
  <c r="E12" i="5"/>
  <c r="U9" i="5"/>
  <c r="T9" i="5"/>
  <c r="E9" i="5"/>
  <c r="U6" i="5"/>
  <c r="T6" i="5"/>
  <c r="E6" i="5"/>
</calcChain>
</file>

<file path=xl/sharedStrings.xml><?xml version="1.0" encoding="utf-8"?>
<sst xmlns="http://schemas.openxmlformats.org/spreadsheetml/2006/main" count="1129" uniqueCount="353">
  <si>
    <t>ФИО</t>
  </si>
  <si>
    <t>Присед</t>
  </si>
  <si>
    <t>Жим</t>
  </si>
  <si>
    <t>Тяга</t>
  </si>
  <si>
    <t>Сумма</t>
  </si>
  <si>
    <t>Тренер</t>
  </si>
  <si>
    <t>Очки</t>
  </si>
  <si>
    <t>Команда</t>
  </si>
  <si>
    <t>Рек</t>
  </si>
  <si>
    <t>Возр груп
Год. р./Возраст</t>
  </si>
  <si>
    <t>Город/область</t>
  </si>
  <si>
    <t>Соб.
Вес</t>
  </si>
  <si>
    <t>Wilks</t>
  </si>
  <si>
    <t>ВЕСОВАЯ КАТЕГОРИЯ   82.5</t>
  </si>
  <si>
    <t>Уханов Павел</t>
  </si>
  <si>
    <t>Открытая (30.11.1987)/29</t>
  </si>
  <si>
    <t>78,30</t>
  </si>
  <si>
    <t xml:space="preserve">лично </t>
  </si>
  <si>
    <t xml:space="preserve">Ковров/Владимирская область </t>
  </si>
  <si>
    <t>230,0</t>
  </si>
  <si>
    <t>240,0</t>
  </si>
  <si>
    <t>165,0</t>
  </si>
  <si>
    <t>170,0</t>
  </si>
  <si>
    <t>175,0</t>
  </si>
  <si>
    <t>245,0</t>
  </si>
  <si>
    <t>265,0</t>
  </si>
  <si>
    <t xml:space="preserve">Атанов Р.в. </t>
  </si>
  <si>
    <t>ВЕСОВАЯ КАТЕГОРИЯ   100</t>
  </si>
  <si>
    <t>Тулыбаев Дамир</t>
  </si>
  <si>
    <t>Мастера 40 - 44 (22.08.1974)/43</t>
  </si>
  <si>
    <t>93,10</t>
  </si>
  <si>
    <t xml:space="preserve">Москва </t>
  </si>
  <si>
    <t>180,0</t>
  </si>
  <si>
    <t>200,0</t>
  </si>
  <si>
    <t>210,0</t>
  </si>
  <si>
    <t>120,0</t>
  </si>
  <si>
    <t>130,0</t>
  </si>
  <si>
    <t>140,0</t>
  </si>
  <si>
    <t>190,0</t>
  </si>
  <si>
    <t>225,0</t>
  </si>
  <si>
    <t xml:space="preserve">Павлов Андрей </t>
  </si>
  <si>
    <t>ВЕСОВАЯ КАТЕГОРИЯ   110</t>
  </si>
  <si>
    <t>Мищенко Сергей</t>
  </si>
  <si>
    <t>Открытая (21.07.1988)/29</t>
  </si>
  <si>
    <t>104,10</t>
  </si>
  <si>
    <t>270,0</t>
  </si>
  <si>
    <t>290,0</t>
  </si>
  <si>
    <t>150,0</t>
  </si>
  <si>
    <t>160,0</t>
  </si>
  <si>
    <t>260,0</t>
  </si>
  <si>
    <t>275,0</t>
  </si>
  <si>
    <t xml:space="preserve">самостоятельно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</si>
  <si>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</si>
  <si>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</si>
  <si>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</si>
  <si>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</si>
  <si>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</si>
  <si>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</si>
  <si>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>82,5</t>
  </si>
  <si>
    <t>110,0</t>
  </si>
  <si>
    <t>1</t>
  </si>
  <si>
    <t/>
  </si>
  <si>
    <t>Место</t>
  </si>
  <si>
    <t>Кубок ЦФО
Пауэрлифтинг в однослойной экипировке
Москва/Москва 14 - 15 октября 2017 г.</t>
  </si>
  <si>
    <t>ВЕСОВАЯ КАТЕГОРИЯ   67.5</t>
  </si>
  <si>
    <t>Новожилова Екатерина</t>
  </si>
  <si>
    <t>Открытая (14.06.1986)/31</t>
  </si>
  <si>
    <t>62,90</t>
  </si>
  <si>
    <t xml:space="preserve">Балашиха/Московская область </t>
  </si>
  <si>
    <t>115,0</t>
  </si>
  <si>
    <t>47,5</t>
  </si>
  <si>
    <t>52,5</t>
  </si>
  <si>
    <t>55,0</t>
  </si>
  <si>
    <t>127,5</t>
  </si>
  <si>
    <t>135,0</t>
  </si>
  <si>
    <t xml:space="preserve">Самостоятельно </t>
  </si>
  <si>
    <t>67,5</t>
  </si>
  <si>
    <t>ВЕСОВАЯ КАТЕГОРИЯ   56</t>
  </si>
  <si>
    <t>Ворожейкина Алеся</t>
  </si>
  <si>
    <t>Юниорки 20 - 23 (30.07.1996)/21</t>
  </si>
  <si>
    <t>53,60</t>
  </si>
  <si>
    <t>50,0</t>
  </si>
  <si>
    <t>60,0</t>
  </si>
  <si>
    <t>30,0</t>
  </si>
  <si>
    <t>32,5</t>
  </si>
  <si>
    <t>35,0</t>
  </si>
  <si>
    <t>45,0</t>
  </si>
  <si>
    <t>65,0</t>
  </si>
  <si>
    <t xml:space="preserve">Пряхин Станислав </t>
  </si>
  <si>
    <t>Вторушин Даниил</t>
  </si>
  <si>
    <t>Юниоры 20 - 23 (17.10.1995)/21</t>
  </si>
  <si>
    <t>78,20</t>
  </si>
  <si>
    <t>147,5</t>
  </si>
  <si>
    <t>137,5</t>
  </si>
  <si>
    <t xml:space="preserve">Коваленко Кирилл </t>
  </si>
  <si>
    <t>Дудин Егор</t>
  </si>
  <si>
    <t>Юниоры 20 - 23 (27.07.1995)/22</t>
  </si>
  <si>
    <t>94,20</t>
  </si>
  <si>
    <t>152,5</t>
  </si>
  <si>
    <t>122,5</t>
  </si>
  <si>
    <t>220,0</t>
  </si>
  <si>
    <t xml:space="preserve">Фурсов Руслан </t>
  </si>
  <si>
    <t>Демичев Александр</t>
  </si>
  <si>
    <t>Открытая (26.09.1993)/24</t>
  </si>
  <si>
    <t>98,60</t>
  </si>
  <si>
    <t>205,0</t>
  </si>
  <si>
    <t>215,0</t>
  </si>
  <si>
    <t>155,0</t>
  </si>
  <si>
    <t>250,0</t>
  </si>
  <si>
    <t>255,0</t>
  </si>
  <si>
    <t>Воробьев Дмитрий</t>
  </si>
  <si>
    <t>Мастера 40 - 44 (10.06.1976)/41</t>
  </si>
  <si>
    <t>105,20</t>
  </si>
  <si>
    <t>Кубок ЦФО
Жим лежа в однослойной экипировке
Москва/Москва 14 - 15 октября 2017 г.</t>
  </si>
  <si>
    <t>Результат</t>
  </si>
  <si>
    <t>Масленников Максим</t>
  </si>
  <si>
    <t>Открытая (04.03.1988)/29</t>
  </si>
  <si>
    <t>95,10</t>
  </si>
  <si>
    <t>182,5</t>
  </si>
  <si>
    <t>187,5</t>
  </si>
  <si>
    <t xml:space="preserve">Алышев Николай </t>
  </si>
  <si>
    <t>ВЕСОВАЯ КАТЕГОРИЯ   60</t>
  </si>
  <si>
    <t>Соколова Дарья</t>
  </si>
  <si>
    <t>Открытая (26.10.1990)/26</t>
  </si>
  <si>
    <t>57,00</t>
  </si>
  <si>
    <t>57,5</t>
  </si>
  <si>
    <t>62,5</t>
  </si>
  <si>
    <t xml:space="preserve">Беляев Роман </t>
  </si>
  <si>
    <t>ВЕСОВАЯ КАТЕГОРИЯ   75</t>
  </si>
  <si>
    <t>Никитина Оксана</t>
  </si>
  <si>
    <t>Открытая (21.11.1968)/48</t>
  </si>
  <si>
    <t>73,80</t>
  </si>
  <si>
    <t>70,0</t>
  </si>
  <si>
    <t>Ермолаева Анна</t>
  </si>
  <si>
    <t>Мастера 40 - 44 (27.04.1975)/42</t>
  </si>
  <si>
    <t>72,10</t>
  </si>
  <si>
    <t>77,5</t>
  </si>
  <si>
    <t>Мастера 45 - 49 (21.11.1968)/48</t>
  </si>
  <si>
    <t>Беляев Александр</t>
  </si>
  <si>
    <t>Юниоры 20 - 23 (04.04.1995)/22</t>
  </si>
  <si>
    <t>78,80</t>
  </si>
  <si>
    <t>145,0</t>
  </si>
  <si>
    <t>ВЕСОВАЯ КАТЕГОРИЯ   90</t>
  </si>
  <si>
    <t>Комаров Вячеслав</t>
  </si>
  <si>
    <t>Открытая (11.11.1992)/24</t>
  </si>
  <si>
    <t>89,20</t>
  </si>
  <si>
    <t xml:space="preserve">Кубинка/Московская область </t>
  </si>
  <si>
    <t>Рукавишников Сергей</t>
  </si>
  <si>
    <t>Открытая (17.04.1988)/29</t>
  </si>
  <si>
    <t>99,80</t>
  </si>
  <si>
    <t>197,5</t>
  </si>
  <si>
    <t>202,5</t>
  </si>
  <si>
    <t>Дорофеев Федор</t>
  </si>
  <si>
    <t>Открытая (20.12.1991)/25</t>
  </si>
  <si>
    <t>97,70</t>
  </si>
  <si>
    <t>157,5</t>
  </si>
  <si>
    <t>Воробьев Александр</t>
  </si>
  <si>
    <t>Мастера 70 - 74 (15.11.1942)/74</t>
  </si>
  <si>
    <t>93,00</t>
  </si>
  <si>
    <t>75,0</t>
  </si>
  <si>
    <t>-</t>
  </si>
  <si>
    <t>2</t>
  </si>
  <si>
    <t>Ковалева Кристина</t>
  </si>
  <si>
    <t>Юниорки 20 - 23 (09.11.1993)/23</t>
  </si>
  <si>
    <t>54,40</t>
  </si>
  <si>
    <t xml:space="preserve">Морозов Николай </t>
  </si>
  <si>
    <t>Филатов Николай</t>
  </si>
  <si>
    <t>Мастера 40 - 44 (01.03.1977)/40</t>
  </si>
  <si>
    <t>74,00</t>
  </si>
  <si>
    <t>117,5</t>
  </si>
  <si>
    <t>Моркин Антон</t>
  </si>
  <si>
    <t>Открытая (30.10.1979)/37</t>
  </si>
  <si>
    <t>78,40</t>
  </si>
  <si>
    <t>85,0</t>
  </si>
  <si>
    <t>90,0</t>
  </si>
  <si>
    <t>95,0</t>
  </si>
  <si>
    <t>Кольцов Евгений</t>
  </si>
  <si>
    <t>Мастера 50 - 54 (18.01.1967)/50</t>
  </si>
  <si>
    <t>80,50</t>
  </si>
  <si>
    <t>125,0</t>
  </si>
  <si>
    <t>Туликов Максим</t>
  </si>
  <si>
    <t>Мастера 40 - 44 (26.06.1977)/40</t>
  </si>
  <si>
    <t>86,50</t>
  </si>
  <si>
    <t xml:space="preserve">Ярославль/Ярославская область </t>
  </si>
  <si>
    <t>Канищев Илья</t>
  </si>
  <si>
    <t>Юниоры 20 - 23 (15.08.1994)/23</t>
  </si>
  <si>
    <t>97,60</t>
  </si>
  <si>
    <t>132,5</t>
  </si>
  <si>
    <t>Бойцов Евгений</t>
  </si>
  <si>
    <t>Открытая (14.03.1988)/29</t>
  </si>
  <si>
    <t>97,80</t>
  </si>
  <si>
    <t xml:space="preserve">Химки/Московская область </t>
  </si>
  <si>
    <t>Яковлев Артем</t>
  </si>
  <si>
    <t>Открытая (06.12.1979)/37</t>
  </si>
  <si>
    <t>109,20</t>
  </si>
  <si>
    <t xml:space="preserve"> </t>
  </si>
  <si>
    <t>Можев Николай</t>
  </si>
  <si>
    <t>Открытая (01.12.1989)/27</t>
  </si>
  <si>
    <t>107,40</t>
  </si>
  <si>
    <t>ВЕСОВАЯ КАТЕГОРИЯ   125</t>
  </si>
  <si>
    <t>Гаспарян Варлам</t>
  </si>
  <si>
    <t>Юноши 15-19 (30.03.1999)/18</t>
  </si>
  <si>
    <t>120,00</t>
  </si>
  <si>
    <t xml:space="preserve">Пушкино/Московская область </t>
  </si>
  <si>
    <t>177,5</t>
  </si>
  <si>
    <t>Киселев Иван</t>
  </si>
  <si>
    <t>Мастера 55 - 59 (17.10.1961)/55</t>
  </si>
  <si>
    <t>87,60</t>
  </si>
  <si>
    <t>Баландин Евгений</t>
  </si>
  <si>
    <t>Юноши 15-19 (12.07.1999)/18</t>
  </si>
  <si>
    <t>103,30</t>
  </si>
  <si>
    <t>Дережовский Максим</t>
  </si>
  <si>
    <t>Открытая (20.03.1984)/33</t>
  </si>
  <si>
    <t>100,00</t>
  </si>
  <si>
    <t>285,0</t>
  </si>
  <si>
    <t>300,0</t>
  </si>
  <si>
    <t>Варламова Диана</t>
  </si>
  <si>
    <t>Открытая (03.04.1988)/29</t>
  </si>
  <si>
    <t>62,80</t>
  </si>
  <si>
    <t xml:space="preserve">Мытищи/Московская область </t>
  </si>
  <si>
    <t>Баркова Анастасия</t>
  </si>
  <si>
    <t>Открытая (15.05.1983)/34</t>
  </si>
  <si>
    <t>55,80</t>
  </si>
  <si>
    <t>Шуров Антон</t>
  </si>
  <si>
    <t>Юноши 15-19 (01.06.2000)/17</t>
  </si>
  <si>
    <t>112,50</t>
  </si>
  <si>
    <t xml:space="preserve">Варламов В.В. </t>
  </si>
  <si>
    <t xml:space="preserve">Коваленко С.А. </t>
  </si>
  <si>
    <t>Собственный 
Вес</t>
  </si>
  <si>
    <t>Возрастная группа
дата рождения/Возраст</t>
  </si>
  <si>
    <t xml:space="preserve">Харьков/Харьковская область </t>
  </si>
  <si>
    <t>Кубок Центрального Федерального Округа
Присед в бинтах
Москва, 14 - 15 октября 2017 г.</t>
  </si>
  <si>
    <t>Кубок Центрального Федерального Округа
Жим лежа без экипировки ДК
Москва, 14 - 15 октября 2017 г.</t>
  </si>
  <si>
    <t>Наро-Фоминск/Московская область</t>
  </si>
  <si>
    <t>Кубок Центрального Федерального Округа
Жим лежа без экипировки
Москва, 14 - 15 октября 2017 г.</t>
  </si>
  <si>
    <t>Собственный
Вес</t>
  </si>
  <si>
    <t>Долгопрудный/Московская область</t>
  </si>
  <si>
    <t>Солнечногорск/Московская область</t>
  </si>
  <si>
    <t>Кубок Центрального Федерального Округа
Жим лежа в однослойной экипировке ДК
Москва, 14 - 15 октября 2017 г.</t>
  </si>
  <si>
    <t>Кубок Центрального Федерального Округа
Пауэрлифтинг без экипировки ДК
Москва, 14 - 15 октября 2017 г.</t>
  </si>
  <si>
    <t>Кубок Центрального Федерального Округа
Пауэрлифтинг без экипировки
Москва, 14 - 15 октября 2017 г.</t>
  </si>
  <si>
    <t>Кубок Центрального Федерального Округа
Пауэрлифтинг в бинтах ДК
Москва, 14 - 15 октября 2017 г.</t>
  </si>
  <si>
    <t>Харьков/Харьковская область</t>
  </si>
  <si>
    <t>Кубок Центрального Федерального Округа
Пауэрлифтинг в бинтах
Москва, 14 - 15 октября 2017 г.</t>
  </si>
  <si>
    <t>Кубок Центрального Федерального Округа
Становая тяга без экипировки ДК
Москва, 14 - 15 октября 2017 г.</t>
  </si>
  <si>
    <t>Кубок Центрального Федерального Округа
Становая тяга без экипировки
Москва, 14 - 15 октября 2017 г.</t>
  </si>
  <si>
    <t>Возрастная группа
Год. р./Возраст</t>
  </si>
  <si>
    <t>Кубок Центрального Федерального Округа
Становая тяга в экипировке
Москва, 14 - 15 октября 2017 г.</t>
  </si>
  <si>
    <t>Кубок Центрального Федерального Округа
Присед в бинтах ДК
Москва, 14 - 15 октября 2017 г.</t>
  </si>
  <si>
    <t>Судейская бригада Кубка Центрального Федерального Округа IPL</t>
  </si>
  <si>
    <t>Кубок Центрального Федерального Округа
Народный жим
Москва, 14 - 15 октября 2017 г.</t>
  </si>
  <si>
    <t>Суший Илья</t>
  </si>
  <si>
    <t>82.5</t>
  </si>
  <si>
    <t>4417.5</t>
  </si>
  <si>
    <t>самостоятельно</t>
  </si>
  <si>
    <t>лично</t>
  </si>
  <si>
    <t>Северск/Томская область</t>
  </si>
  <si>
    <t>76,3</t>
  </si>
  <si>
    <t>Жим мн.повт</t>
  </si>
  <si>
    <t>Вес</t>
  </si>
  <si>
    <t>Повторы</t>
  </si>
  <si>
    <t>77.5</t>
  </si>
  <si>
    <t>57</t>
  </si>
  <si>
    <t>Тоннаж</t>
  </si>
  <si>
    <t>ВЕСОВАЯ КАТЕГОРИЯ 82.5</t>
  </si>
  <si>
    <t>Жидков Евгений</t>
  </si>
  <si>
    <t>81,1</t>
  </si>
  <si>
    <t>Спасск/Пензенская область</t>
  </si>
  <si>
    <t>40</t>
  </si>
  <si>
    <t>3300</t>
  </si>
  <si>
    <t>ВЕСОВАЯ КАТЕГОРИЯ 90</t>
  </si>
  <si>
    <t>0</t>
  </si>
  <si>
    <t>Потапов Денис</t>
  </si>
  <si>
    <t>85,4</t>
  </si>
  <si>
    <t>Октябрьск/Самарская область</t>
  </si>
  <si>
    <t>87,5</t>
  </si>
  <si>
    <t>ВЕСОВАЯ КАТЕГОРИЯ 75</t>
  </si>
  <si>
    <t>74</t>
  </si>
  <si>
    <t>Москва</t>
  </si>
  <si>
    <t>75</t>
  </si>
  <si>
    <t>23</t>
  </si>
  <si>
    <t>1725</t>
  </si>
  <si>
    <t>Гаранян Аркадий</t>
  </si>
  <si>
    <t>87,7</t>
  </si>
  <si>
    <t>Дмитров/Московская область</t>
  </si>
  <si>
    <t>90</t>
  </si>
  <si>
    <t>29</t>
  </si>
  <si>
    <t>2610</t>
  </si>
  <si>
    <t>ВЕСОВАЯ КАТЕГОРИЯ 110</t>
  </si>
  <si>
    <t>109,2</t>
  </si>
  <si>
    <t>110</t>
  </si>
  <si>
    <t>20</t>
  </si>
  <si>
    <t>2200</t>
  </si>
  <si>
    <t>Кубок Центрального Федерального Округа
Народный жим ДК
Москва, 14 - 15 октября 2017 г.</t>
  </si>
  <si>
    <t>Армейский жим</t>
  </si>
  <si>
    <t>Подъем на бицепс</t>
  </si>
  <si>
    <t>Денисов Павел</t>
  </si>
  <si>
    <t>80,6</t>
  </si>
  <si>
    <t>Балашиха/Московская область</t>
  </si>
  <si>
    <t>55</t>
  </si>
  <si>
    <t>65</t>
  </si>
  <si>
    <t>50</t>
  </si>
  <si>
    <t>Изотов Сергей</t>
  </si>
  <si>
    <t>Солохин Денис</t>
  </si>
  <si>
    <t>103,7</t>
  </si>
  <si>
    <t>120</t>
  </si>
  <si>
    <t>130</t>
  </si>
  <si>
    <t>135</t>
  </si>
  <si>
    <t>85</t>
  </si>
  <si>
    <t>215</t>
  </si>
  <si>
    <t>100</t>
  </si>
  <si>
    <t>105</t>
  </si>
  <si>
    <t>167,5</t>
  </si>
  <si>
    <t>Кубок Центрального Федерального Округа
Жим лежа в софт экипировке "Cтандарт"
Москва, 14 - 15 октября 2017 г.</t>
  </si>
  <si>
    <t>Варшавский Илья</t>
  </si>
  <si>
    <t>Открытая (03.11.1991)/26</t>
  </si>
  <si>
    <t>74.3</t>
  </si>
  <si>
    <t>235</t>
  </si>
  <si>
    <t>250</t>
  </si>
  <si>
    <t>252,5</t>
  </si>
  <si>
    <t>Добросоцкий Евгений</t>
  </si>
  <si>
    <t>Открытая (26.03.1985)/32</t>
  </si>
  <si>
    <t>80,7</t>
  </si>
  <si>
    <t>200</t>
  </si>
  <si>
    <t>ВЕСОВАЯ КАТЕГОРИЯ 125</t>
  </si>
  <si>
    <t>Петров Алексей</t>
  </si>
  <si>
    <t>Мастера40-49(25.03.1975)/32</t>
  </si>
  <si>
    <t>121,8</t>
  </si>
  <si>
    <t>190</t>
  </si>
  <si>
    <t>220</t>
  </si>
  <si>
    <t>ВЕСОВАЯ КАТЕГОРИЯ 82,5</t>
  </si>
  <si>
    <t>Мастера 40-49 (01.03.1977)/40</t>
  </si>
  <si>
    <t>Открытая (14.05.1986)/31</t>
  </si>
  <si>
    <t>Открытая (18.08.1990)/27</t>
  </si>
  <si>
    <t>Открытая (20.08.1984)/33</t>
  </si>
  <si>
    <t>Мастера 40-49 (12.05.1974)/43</t>
  </si>
  <si>
    <t>Открытая (25.02.1981)/36</t>
  </si>
  <si>
    <t>Открытая (02.09.1988)/29</t>
  </si>
  <si>
    <t>Кубок Центрального Федерального Округа
Пауэрспорт
Москва, 14 - 15 октября 2017 г.</t>
  </si>
  <si>
    <t>Кубок Центрального Федерального Округа
Пауэрспорт ДК
Москва, 14 - 15 октября 2017 г.</t>
  </si>
  <si>
    <t>Длужневская Эльвира</t>
  </si>
  <si>
    <t>Пряхин Станислав</t>
  </si>
  <si>
    <t>Рек Александр</t>
  </si>
  <si>
    <t>Gloss</t>
  </si>
  <si>
    <t>Closs</t>
  </si>
  <si>
    <t>0,6209</t>
  </si>
  <si>
    <t>0,5636</t>
  </si>
  <si>
    <t>0,6954</t>
  </si>
  <si>
    <t>0,6799</t>
  </si>
  <si>
    <t>0,6518</t>
  </si>
  <si>
    <t>0,6308</t>
  </si>
  <si>
    <t>0,6545</t>
  </si>
  <si>
    <t>0,5731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</si>
</sst>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trike/>
      <sz val="10"/>
      <color rgb="FFFF0000"/>
      <name val="Arial Cyr"/>
      <charset val="204"/>
    </font>
    <font>
      <sz val="10"/>
      <name val="Arial Cyr"/>
      <family val="2"/>
      <charset val="204"/>
    </font>
    <font>
      <b/>
      <sz val="18"/>
      <name val="Arial Cyr"/>
      <charset val="204"/>
    </font>
    <font>
      <sz val="18"/>
      <name val="Arial Cyr"/>
      <charset val="204"/>
    </font>
    <font>
      <b/>
      <strike/>
      <sz val="11"/>
      <color rgb="FFFF0000"/>
      <name val="Calibri"/>
      <family val="2"/>
      <charset val="204"/>
      <scheme val="minor"/>
    </font>
    <font>
      <b/>
      <sz val="11"/>
      <color rgb="FF9C0006"/>
      <name val="Calibri"/>
      <family val="2"/>
      <charset val="204"/>
      <scheme val="minor"/>
    </font>
    <font>
      <b/>
      <strike/>
      <sz val="11"/>
      <color rgb="FF9C0006"/>
      <name val="Calibri"/>
      <family val="2"/>
      <charset val="204"/>
      <scheme val="minor"/>
    </font>
    <font>
      <b/>
      <strike/>
      <sz val="11"/>
      <color theme="5" tint="-0.249977111117893"/>
      <name val="Calibri"/>
      <scheme val="minor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60">
    <xf numFmtId="0" fontId="0" fillId="0" borderId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7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12" fillId="5" borderId="13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 vertical="center"/>
    </xf>
    <xf numFmtId="49" fontId="11" fillId="3" borderId="16" xfId="1" applyNumberFormat="1" applyFont="1" applyBorder="1" applyAlignment="1">
      <alignment horizontal="center" vertical="center"/>
    </xf>
    <xf numFmtId="49" fontId="11" fillId="3" borderId="17" xfId="1" applyNumberFormat="1" applyFont="1" applyBorder="1" applyAlignment="1">
      <alignment horizontal="center" vertical="center"/>
    </xf>
    <xf numFmtId="49" fontId="11" fillId="3" borderId="13" xfId="1" applyNumberFormat="1" applyFont="1" applyBorder="1" applyAlignment="1">
      <alignment horizontal="center" vertical="center"/>
    </xf>
    <xf numFmtId="0" fontId="13" fillId="0" borderId="0" xfId="3"/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15" fillId="0" borderId="22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0" fontId="15" fillId="0" borderId="25" xfId="3" applyFont="1" applyBorder="1" applyAlignment="1">
      <alignment horizontal="center" vertical="center"/>
    </xf>
    <xf numFmtId="0" fontId="15" fillId="0" borderId="26" xfId="3" applyFont="1" applyBorder="1" applyAlignment="1">
      <alignment horizontal="center" vertical="center"/>
    </xf>
    <xf numFmtId="49" fontId="16" fillId="0" borderId="13" xfId="2" applyNumberFormat="1" applyFont="1" applyFill="1" applyBorder="1" applyAlignment="1">
      <alignment horizontal="center" vertical="center"/>
    </xf>
    <xf numFmtId="49" fontId="19" fillId="0" borderId="13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27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49" fontId="18" fillId="4" borderId="13" xfId="2" applyNumberFormat="1" applyFont="1" applyBorder="1" applyAlignment="1">
      <alignment horizontal="center" vertical="center"/>
    </xf>
    <xf numFmtId="49" fontId="17" fillId="4" borderId="13" xfId="2" applyNumberFormat="1" applyFont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</cellXfs>
  <cellStyles count="60"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Обычный" xfId="0" builtinId="0"/>
    <cellStyle name="Обычный 2" xfId="3"/>
    <cellStyle name="Плохой" xfId="2" builtinId="27"/>
    <cellStyle name="Просмотренная гиперссылка" xfId="5" builtinId="9" hidden="1"/>
    <cellStyle name="Просмотренная гиперссылка" xfId="7" builtinId="9" hidden="1"/>
    <cellStyle name="Просмотренная гиперссылка" xfId="9" builtinId="9" hidden="1"/>
    <cellStyle name="Просмотренная гиперссылка" xfId="11" builtinId="9" hidden="1"/>
    <cellStyle name="Просмотренная гиперссылка" xfId="13" builtinId="9" hidden="1"/>
    <cellStyle name="Просмотренная гиперссылка" xfId="15" builtinId="9" hidden="1"/>
    <cellStyle name="Просмотренная гиперссылка" xfId="17" builtinId="9" hidden="1"/>
    <cellStyle name="Просмотренная гиперссылка" xfId="19" builtinId="9" hidden="1"/>
    <cellStyle name="Просмотренная гиперссылка" xfId="21" builtinId="9" hidden="1"/>
    <cellStyle name="Просмотренная гиперссылка" xfId="23" builtinId="9" hidden="1"/>
    <cellStyle name="Просмотренная гиперссылка" xfId="25" builtinId="9" hidden="1"/>
    <cellStyle name="Просмотренная гиперссылка" xfId="27" builtinId="9" hidden="1"/>
    <cellStyle name="Просмотренная гиперссылка" xfId="29" builtinId="9" hidden="1"/>
    <cellStyle name="Просмотренная гиперссылка" xfId="31" builtinId="9" hidden="1"/>
    <cellStyle name="Просмотренная гиперссылка" xfId="33" builtinId="9" hidden="1"/>
    <cellStyle name="Просмотренная гиперссылка" xfId="35" builtinId="9" hidden="1"/>
    <cellStyle name="Просмотренная гиперссылка" xfId="37" builtinId="9" hidden="1"/>
    <cellStyle name="Просмотренная гиперссылка" xfId="39" builtinId="9" hidden="1"/>
    <cellStyle name="Просмотренная гиперссылка" xfId="41" builtinId="9" hidden="1"/>
    <cellStyle name="Просмотренная гиперссылка" xfId="43" builtinId="9" hidden="1"/>
    <cellStyle name="Просмотренная гиперссылка" xfId="45" builtinId="9" hidden="1"/>
    <cellStyle name="Просмотренная гиперссылка" xfId="47" builtinId="9" hidden="1"/>
    <cellStyle name="Просмотренная гиперссылка" xfId="49" builtinId="9" hidden="1"/>
    <cellStyle name="Просмотренная гиперссылка" xfId="51" builtinId="9" hidden="1"/>
    <cellStyle name="Просмотренная гиперссылка" xfId="53" builtinId="9" hidden="1"/>
    <cellStyle name="Просмотренная гиперссылка" xfId="55" builtinId="9" hidden="1"/>
    <cellStyle name="Просмотренная гиперссылка" xfId="57" builtinId="9" hidden="1"/>
    <cellStyle name="Просмотренная гиперссылка" xfId="59" builtinId="9" hidden="1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theme" Target="theme/theme1.xml"/><Relationship Id="rId23" Type="http://schemas.openxmlformats.org/officeDocument/2006/relationships/styles" Target="styles.xml"/><Relationship Id="rId24" Type="http://schemas.openxmlformats.org/officeDocument/2006/relationships/sharedStrings" Target="sharedStrings.xml"/><Relationship Id="rId25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workbookViewId="0">
      <selection activeCell="C23" sqref="C23"/>
    </sheetView>
  </sheetViews>
  <sheetFormatPr baseColWidth="10" defaultColWidth="9.140625" defaultRowHeight="13" x14ac:dyDescent="0"/>
  <cols>
    <col min="1" max="1" width="7.42578125" style="6" bestFit="1" customWidth="1"/>
    <col min="2" max="2" width="18.7109375" style="6" bestFit="1" customWidth="1"/>
    <col min="3" max="3" width="28.5703125" style="6" bestFit="1" customWidth="1"/>
    <col min="4" max="4" width="21.42578125" style="6" bestFit="1" customWidth="1"/>
    <col min="5" max="5" width="10.5703125" style="6" bestFit="1" customWidth="1"/>
    <col min="6" max="6" width="22.7109375" style="6" bestFit="1" customWidth="1"/>
    <col min="7" max="7" width="16.7109375" style="6" bestFit="1" customWidth="1"/>
    <col min="8" max="10" width="5.5703125" style="7" bestFit="1" customWidth="1"/>
    <col min="11" max="11" width="4.85546875" style="7" bestFit="1" customWidth="1"/>
    <col min="12" max="14" width="5.5703125" style="7" bestFit="1" customWidth="1"/>
    <col min="15" max="15" width="4.85546875" style="7" bestFit="1" customWidth="1"/>
    <col min="16" max="18" width="5.5703125" style="7" bestFit="1" customWidth="1"/>
    <col min="19" max="19" width="4.85546875" style="7" bestFit="1" customWidth="1"/>
    <col min="20" max="20" width="7.85546875" style="7" bestFit="1" customWidth="1"/>
    <col min="21" max="21" width="8.5703125" style="7" bestFit="1" customWidth="1"/>
    <col min="22" max="22" width="17.5703125" style="6" bestFit="1" customWidth="1"/>
    <col min="23" max="16384" width="9.140625" style="4"/>
  </cols>
  <sheetData>
    <row r="1" spans="1:22" s="3" customFormat="1" ht="29" customHeight="1">
      <c r="A1" s="39" t="s">
        <v>239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/>
    </row>
    <row r="2" spans="1:22" s="3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5"/>
    </row>
    <row r="3" spans="1:22" s="1" customFormat="1" ht="12.75" customHeight="1">
      <c r="A3" s="46" t="s">
        <v>62</v>
      </c>
      <c r="B3" s="48" t="s">
        <v>0</v>
      </c>
      <c r="C3" s="50" t="s">
        <v>229</v>
      </c>
      <c r="D3" s="50" t="s">
        <v>235</v>
      </c>
      <c r="E3" s="35" t="s">
        <v>12</v>
      </c>
      <c r="F3" s="35" t="s">
        <v>7</v>
      </c>
      <c r="G3" s="35" t="s">
        <v>10</v>
      </c>
      <c r="H3" s="35" t="s">
        <v>1</v>
      </c>
      <c r="I3" s="35"/>
      <c r="J3" s="35"/>
      <c r="K3" s="35"/>
      <c r="L3" s="35" t="s">
        <v>2</v>
      </c>
      <c r="M3" s="35"/>
      <c r="N3" s="35"/>
      <c r="O3" s="35"/>
      <c r="P3" s="35" t="s">
        <v>3</v>
      </c>
      <c r="Q3" s="35"/>
      <c r="R3" s="35"/>
      <c r="S3" s="35"/>
      <c r="T3" s="35" t="s">
        <v>4</v>
      </c>
      <c r="U3" s="35" t="s">
        <v>6</v>
      </c>
      <c r="V3" s="37" t="s">
        <v>5</v>
      </c>
    </row>
    <row r="4" spans="1:22" s="1" customFormat="1" ht="21" customHeight="1" thickBot="1">
      <c r="A4" s="47"/>
      <c r="B4" s="49"/>
      <c r="C4" s="36"/>
      <c r="D4" s="36"/>
      <c r="E4" s="36"/>
      <c r="F4" s="36"/>
      <c r="G4" s="36"/>
      <c r="H4" s="2">
        <v>1</v>
      </c>
      <c r="I4" s="2">
        <v>2</v>
      </c>
      <c r="J4" s="2">
        <v>3</v>
      </c>
      <c r="K4" s="2" t="s">
        <v>8</v>
      </c>
      <c r="L4" s="2">
        <v>1</v>
      </c>
      <c r="M4" s="2">
        <v>2</v>
      </c>
      <c r="N4" s="2">
        <v>3</v>
      </c>
      <c r="O4" s="2" t="s">
        <v>8</v>
      </c>
      <c r="P4" s="2">
        <v>1</v>
      </c>
      <c r="Q4" s="2">
        <v>2</v>
      </c>
      <c r="R4" s="2">
        <v>3</v>
      </c>
      <c r="S4" s="2" t="s">
        <v>8</v>
      </c>
      <c r="T4" s="36"/>
      <c r="U4" s="36"/>
      <c r="V4" s="38"/>
    </row>
    <row r="5" spans="1:22" ht="16">
      <c r="A5" s="52" t="s">
        <v>13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2">
      <c r="A6" s="8" t="s">
        <v>60</v>
      </c>
      <c r="B6" s="8" t="s">
        <v>89</v>
      </c>
      <c r="C6" s="8" t="s">
        <v>90</v>
      </c>
      <c r="D6" s="8" t="s">
        <v>91</v>
      </c>
      <c r="E6" s="8" t="str">
        <f>"0,6927"</f>
        <v>0,6927</v>
      </c>
      <c r="F6" s="8" t="s">
        <v>17</v>
      </c>
      <c r="G6" s="8" t="s">
        <v>31</v>
      </c>
      <c r="H6" s="9" t="s">
        <v>36</v>
      </c>
      <c r="I6" s="9" t="s">
        <v>37</v>
      </c>
      <c r="J6" s="9" t="s">
        <v>92</v>
      </c>
      <c r="K6" s="11"/>
      <c r="L6" s="9" t="s">
        <v>36</v>
      </c>
      <c r="M6" s="10" t="s">
        <v>93</v>
      </c>
      <c r="N6" s="9" t="s">
        <v>93</v>
      </c>
      <c r="O6" s="11"/>
      <c r="P6" s="9" t="s">
        <v>32</v>
      </c>
      <c r="Q6" s="9" t="s">
        <v>38</v>
      </c>
      <c r="R6" s="10" t="s">
        <v>33</v>
      </c>
      <c r="S6" s="11"/>
      <c r="T6" s="11" t="str">
        <f>"475,0"</f>
        <v>475,0</v>
      </c>
      <c r="U6" s="11" t="str">
        <f>"329,0325"</f>
        <v>329,0325</v>
      </c>
      <c r="V6" s="8" t="s">
        <v>94</v>
      </c>
    </row>
    <row r="7" spans="1:22">
      <c r="B7" s="6" t="s">
        <v>61</v>
      </c>
    </row>
    <row r="8" spans="1:22" ht="16">
      <c r="A8" s="54" t="s">
        <v>27</v>
      </c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1:22">
      <c r="A9" s="16" t="s">
        <v>60</v>
      </c>
      <c r="B9" s="16" t="s">
        <v>95</v>
      </c>
      <c r="C9" s="16" t="s">
        <v>96</v>
      </c>
      <c r="D9" s="16" t="s">
        <v>97</v>
      </c>
      <c r="E9" s="16" t="str">
        <f>"0,6244"</f>
        <v>0,6244</v>
      </c>
      <c r="F9" s="16" t="s">
        <v>17</v>
      </c>
      <c r="G9" s="16" t="s">
        <v>31</v>
      </c>
      <c r="H9" s="17" t="s">
        <v>47</v>
      </c>
      <c r="I9" s="17" t="s">
        <v>98</v>
      </c>
      <c r="J9" s="17" t="s">
        <v>22</v>
      </c>
      <c r="K9" s="18"/>
      <c r="L9" s="17" t="s">
        <v>69</v>
      </c>
      <c r="M9" s="17" t="s">
        <v>99</v>
      </c>
      <c r="N9" s="17" t="s">
        <v>36</v>
      </c>
      <c r="O9" s="18"/>
      <c r="P9" s="17" t="s">
        <v>34</v>
      </c>
      <c r="Q9" s="17" t="s">
        <v>100</v>
      </c>
      <c r="R9" s="17" t="s">
        <v>19</v>
      </c>
      <c r="S9" s="18"/>
      <c r="T9" s="18" t="str">
        <f>"530,0"</f>
        <v>530,0</v>
      </c>
      <c r="U9" s="18" t="str">
        <f>"330,9320"</f>
        <v>330,9320</v>
      </c>
      <c r="V9" s="16" t="s">
        <v>101</v>
      </c>
    </row>
    <row r="10" spans="1:22">
      <c r="A10" s="19" t="s">
        <v>60</v>
      </c>
      <c r="B10" s="19" t="s">
        <v>102</v>
      </c>
      <c r="C10" s="19" t="s">
        <v>103</v>
      </c>
      <c r="D10" s="19" t="s">
        <v>104</v>
      </c>
      <c r="E10" s="19" t="str">
        <f>"0,6121"</f>
        <v>0,6121</v>
      </c>
      <c r="F10" s="19" t="s">
        <v>17</v>
      </c>
      <c r="G10" s="19" t="s">
        <v>31</v>
      </c>
      <c r="H10" s="20" t="s">
        <v>105</v>
      </c>
      <c r="I10" s="20" t="s">
        <v>106</v>
      </c>
      <c r="J10" s="21" t="s">
        <v>100</v>
      </c>
      <c r="K10" s="22"/>
      <c r="L10" s="20" t="s">
        <v>107</v>
      </c>
      <c r="M10" s="20" t="s">
        <v>21</v>
      </c>
      <c r="N10" s="21" t="s">
        <v>22</v>
      </c>
      <c r="O10" s="22"/>
      <c r="P10" s="20" t="s">
        <v>19</v>
      </c>
      <c r="Q10" s="20" t="s">
        <v>108</v>
      </c>
      <c r="R10" s="21" t="s">
        <v>109</v>
      </c>
      <c r="S10" s="22"/>
      <c r="T10" s="22" t="str">
        <f>"630,0"</f>
        <v>630,0</v>
      </c>
      <c r="U10" s="22" t="str">
        <f>"385,6230"</f>
        <v>385,6230</v>
      </c>
      <c r="V10" s="19" t="s">
        <v>51</v>
      </c>
    </row>
    <row r="11" spans="1:22">
      <c r="B11" s="6" t="s">
        <v>61</v>
      </c>
    </row>
    <row r="12" spans="1:22" ht="16">
      <c r="A12" s="54" t="s">
        <v>41</v>
      </c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</row>
    <row r="13" spans="1:22">
      <c r="A13" s="8" t="s">
        <v>60</v>
      </c>
      <c r="B13" s="8" t="s">
        <v>110</v>
      </c>
      <c r="C13" s="8" t="s">
        <v>111</v>
      </c>
      <c r="D13" s="8" t="s">
        <v>112</v>
      </c>
      <c r="E13" s="8" t="str">
        <f>"0,5972"</f>
        <v>0,5972</v>
      </c>
      <c r="F13" s="8" t="s">
        <v>17</v>
      </c>
      <c r="G13" s="8" t="s">
        <v>31</v>
      </c>
      <c r="H13" s="9" t="s">
        <v>33</v>
      </c>
      <c r="I13" s="9" t="s">
        <v>34</v>
      </c>
      <c r="J13" s="10" t="s">
        <v>106</v>
      </c>
      <c r="K13" s="11"/>
      <c r="L13" s="9" t="s">
        <v>21</v>
      </c>
      <c r="M13" s="11"/>
      <c r="N13" s="11"/>
      <c r="O13" s="11"/>
      <c r="P13" s="9" t="s">
        <v>33</v>
      </c>
      <c r="Q13" s="9" t="s">
        <v>106</v>
      </c>
      <c r="R13" s="11"/>
      <c r="S13" s="11"/>
      <c r="T13" s="11" t="str">
        <f>"590,0"</f>
        <v>590,0</v>
      </c>
      <c r="U13" s="11" t="str">
        <f>"352,3480"</f>
        <v>352,3480</v>
      </c>
      <c r="V13" s="8" t="s">
        <v>51</v>
      </c>
    </row>
    <row r="14" spans="1:22">
      <c r="B14" s="6" t="s">
        <v>61</v>
      </c>
    </row>
    <row r="15" spans="1:22" ht="16">
      <c r="B15" s="6" t="s">
        <v>61</v>
      </c>
      <c r="F15" s="12"/>
    </row>
    <row r="16" spans="1:22" ht="16">
      <c r="B16" s="6" t="s">
        <v>61</v>
      </c>
      <c r="F16" s="12"/>
    </row>
    <row r="17" spans="2:22" ht="16">
      <c r="B17" s="6" t="s">
        <v>61</v>
      </c>
      <c r="F17" s="12"/>
    </row>
    <row r="18" spans="2:22" ht="16">
      <c r="B18" s="6" t="s">
        <v>61</v>
      </c>
      <c r="F18" s="12"/>
    </row>
    <row r="19" spans="2:22" ht="16">
      <c r="B19" s="6" t="s">
        <v>61</v>
      </c>
      <c r="F19" s="12"/>
    </row>
    <row r="20" spans="2:22" ht="16">
      <c r="B20" s="6" t="s">
        <v>61</v>
      </c>
      <c r="F20" s="12"/>
    </row>
    <row r="21" spans="2:22" ht="16">
      <c r="B21" s="6" t="s">
        <v>61</v>
      </c>
      <c r="F21" s="12"/>
    </row>
    <row r="22" spans="2:22">
      <c r="B22" s="6" t="s">
        <v>61</v>
      </c>
      <c r="C22" s="7"/>
      <c r="D22" s="7"/>
      <c r="E22" s="7"/>
      <c r="F22" s="7"/>
      <c r="G22" s="7"/>
      <c r="Q22" s="6"/>
      <c r="R22" s="4"/>
      <c r="S22" s="4"/>
      <c r="T22" s="4"/>
      <c r="U22" s="4"/>
      <c r="V22" s="4"/>
    </row>
    <row r="23" spans="2:22">
      <c r="B23" s="6" t="s">
        <v>61</v>
      </c>
      <c r="C23" s="7"/>
      <c r="D23" s="7"/>
      <c r="E23" s="7"/>
      <c r="F23" s="7"/>
      <c r="G23" s="7"/>
      <c r="Q23" s="6"/>
      <c r="R23" s="4"/>
      <c r="S23" s="4"/>
      <c r="T23" s="4"/>
      <c r="U23" s="4"/>
      <c r="V23" s="4"/>
    </row>
    <row r="24" spans="2:22">
      <c r="B24" s="6" t="s">
        <v>61</v>
      </c>
      <c r="C24" s="7"/>
      <c r="D24" s="7"/>
      <c r="E24" s="7"/>
      <c r="F24" s="7"/>
      <c r="G24" s="7"/>
      <c r="Q24" s="6"/>
      <c r="R24" s="4"/>
      <c r="S24" s="4"/>
      <c r="T24" s="4"/>
      <c r="U24" s="4"/>
      <c r="V24" s="4"/>
    </row>
    <row r="25" spans="2:22">
      <c r="B25" s="6" t="s">
        <v>61</v>
      </c>
      <c r="C25" s="7"/>
      <c r="D25" s="7"/>
      <c r="E25" s="7"/>
      <c r="F25" s="7"/>
      <c r="G25" s="7"/>
      <c r="Q25" s="6"/>
      <c r="R25" s="4"/>
      <c r="S25" s="4"/>
      <c r="T25" s="4"/>
      <c r="U25" s="4"/>
      <c r="V25" s="4"/>
    </row>
    <row r="26" spans="2:22">
      <c r="B26" s="6" t="s">
        <v>61</v>
      </c>
      <c r="C26" s="7"/>
      <c r="D26" s="7"/>
      <c r="E26" s="7"/>
      <c r="F26" s="7"/>
      <c r="G26" s="7"/>
      <c r="Q26" s="6"/>
      <c r="R26" s="4"/>
      <c r="S26" s="4"/>
      <c r="T26" s="4"/>
      <c r="U26" s="4"/>
      <c r="V26" s="4"/>
    </row>
    <row r="27" spans="2:22">
      <c r="B27" s="6" t="s">
        <v>61</v>
      </c>
      <c r="C27" s="7"/>
      <c r="D27" s="7"/>
      <c r="E27" s="7"/>
      <c r="F27" s="7"/>
      <c r="G27" s="7"/>
      <c r="Q27" s="6"/>
      <c r="R27" s="4"/>
      <c r="S27" s="4"/>
      <c r="T27" s="4"/>
      <c r="U27" s="4"/>
      <c r="V27" s="4"/>
    </row>
    <row r="28" spans="2:22">
      <c r="B28" s="6" t="s">
        <v>61</v>
      </c>
      <c r="C28" s="7"/>
      <c r="D28" s="7"/>
      <c r="E28" s="7"/>
      <c r="F28" s="7"/>
      <c r="G28" s="7"/>
      <c r="Q28" s="6"/>
      <c r="R28" s="4"/>
      <c r="S28" s="4"/>
      <c r="T28" s="4"/>
      <c r="U28" s="4"/>
      <c r="V28" s="4"/>
    </row>
    <row r="29" spans="2:22">
      <c r="B29" s="6" t="s">
        <v>61</v>
      </c>
      <c r="C29" s="7"/>
      <c r="D29" s="7"/>
      <c r="E29" s="7"/>
      <c r="F29" s="7"/>
      <c r="G29" s="7"/>
      <c r="Q29" s="6"/>
      <c r="R29" s="4"/>
      <c r="S29" s="4"/>
      <c r="T29" s="4"/>
      <c r="U29" s="4"/>
      <c r="V29" s="4"/>
    </row>
    <row r="30" spans="2:22">
      <c r="B30" s="6" t="s">
        <v>61</v>
      </c>
      <c r="C30" s="7"/>
      <c r="D30" s="7"/>
      <c r="E30" s="7"/>
      <c r="F30" s="7"/>
      <c r="G30" s="7"/>
      <c r="Q30" s="6"/>
      <c r="R30" s="4"/>
      <c r="S30" s="4"/>
      <c r="T30" s="4"/>
      <c r="U30" s="4"/>
      <c r="V30" s="4"/>
    </row>
    <row r="31" spans="2:22">
      <c r="B31" s="6" t="s">
        <v>61</v>
      </c>
      <c r="C31" s="7"/>
      <c r="D31" s="7"/>
      <c r="E31" s="7"/>
      <c r="F31" s="7"/>
      <c r="G31" s="7"/>
      <c r="Q31" s="6"/>
      <c r="R31" s="4"/>
      <c r="S31" s="4"/>
      <c r="T31" s="4"/>
      <c r="U31" s="4"/>
      <c r="V31" s="4"/>
    </row>
    <row r="32" spans="2:22">
      <c r="B32" s="6" t="s">
        <v>61</v>
      </c>
      <c r="C32" s="7"/>
      <c r="D32" s="7"/>
      <c r="E32" s="7"/>
      <c r="F32" s="7"/>
      <c r="G32" s="7"/>
      <c r="Q32" s="6"/>
      <c r="R32" s="4"/>
      <c r="S32" s="4"/>
      <c r="T32" s="4"/>
      <c r="U32" s="4"/>
      <c r="V32" s="4"/>
    </row>
    <row r="33" spans="2:22">
      <c r="B33" s="6" t="s">
        <v>61</v>
      </c>
      <c r="C33" s="7"/>
      <c r="D33" s="7"/>
      <c r="E33" s="7"/>
      <c r="F33" s="7"/>
      <c r="G33" s="7"/>
      <c r="Q33" s="6"/>
      <c r="R33" s="4"/>
      <c r="S33" s="4"/>
      <c r="T33" s="4"/>
      <c r="U33" s="4"/>
      <c r="V33" s="4"/>
    </row>
    <row r="34" spans="2:22">
      <c r="B34" s="6" t="s">
        <v>61</v>
      </c>
      <c r="C34" s="7"/>
      <c r="D34" s="7"/>
      <c r="E34" s="7"/>
      <c r="F34" s="7"/>
      <c r="G34" s="7"/>
      <c r="Q34" s="6"/>
      <c r="R34" s="4"/>
      <c r="S34" s="4"/>
      <c r="T34" s="4"/>
      <c r="U34" s="4"/>
      <c r="V34" s="4"/>
    </row>
    <row r="35" spans="2:22">
      <c r="B35" s="6" t="s">
        <v>61</v>
      </c>
      <c r="C35" s="7"/>
      <c r="D35" s="7"/>
      <c r="E35" s="7"/>
      <c r="F35" s="7"/>
      <c r="G35" s="7"/>
      <c r="Q35" s="6"/>
      <c r="R35" s="4"/>
      <c r="S35" s="4"/>
      <c r="T35" s="4"/>
      <c r="U35" s="4"/>
      <c r="V35" s="4"/>
    </row>
    <row r="36" spans="2:22">
      <c r="B36" s="6" t="s">
        <v>61</v>
      </c>
      <c r="C36" s="7"/>
      <c r="D36" s="7"/>
      <c r="E36" s="7"/>
      <c r="F36" s="7"/>
      <c r="G36" s="7"/>
      <c r="Q36" s="6"/>
      <c r="R36" s="4"/>
      <c r="S36" s="4"/>
      <c r="T36" s="4"/>
      <c r="U36" s="4"/>
      <c r="V36" s="4"/>
    </row>
    <row r="37" spans="2:22">
      <c r="B37" s="6" t="s">
        <v>61</v>
      </c>
    </row>
  </sheetData>
  <mergeCells count="17">
    <mergeCell ref="A5:U5"/>
    <mergeCell ref="A8:U8"/>
    <mergeCell ref="A12:U12"/>
    <mergeCell ref="B3:B4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C31" sqref="C31"/>
    </sheetView>
  </sheetViews>
  <sheetFormatPr baseColWidth="10" defaultColWidth="9.140625" defaultRowHeight="13" x14ac:dyDescent="0"/>
  <cols>
    <col min="1" max="1" width="7.42578125" style="6" bestFit="1" customWidth="1"/>
    <col min="2" max="2" width="18.5703125" style="6" bestFit="1" customWidth="1"/>
    <col min="3" max="3" width="29" style="6" bestFit="1" customWidth="1"/>
    <col min="4" max="4" width="21.42578125" style="6" bestFit="1" customWidth="1"/>
    <col min="5" max="5" width="10.5703125" style="6" bestFit="1" customWidth="1"/>
    <col min="6" max="6" width="22.7109375" style="6" bestFit="1" customWidth="1"/>
    <col min="7" max="7" width="16.7109375" style="6" bestFit="1" customWidth="1"/>
    <col min="8" max="10" width="4.5703125" style="7" bestFit="1" customWidth="1"/>
    <col min="11" max="11" width="4.85546875" style="7" bestFit="1" customWidth="1"/>
    <col min="12" max="14" width="4.5703125" style="7" bestFit="1" customWidth="1"/>
    <col min="15" max="15" width="4.85546875" style="7" bestFit="1" customWidth="1"/>
    <col min="16" max="18" width="4.5703125" style="7" bestFit="1" customWidth="1"/>
    <col min="19" max="19" width="4.85546875" style="7" bestFit="1" customWidth="1"/>
    <col min="20" max="20" width="7.85546875" style="7" bestFit="1" customWidth="1"/>
    <col min="21" max="21" width="8.5703125" style="7" bestFit="1" customWidth="1"/>
    <col min="22" max="22" width="17.7109375" style="6" bestFit="1" customWidth="1"/>
    <col min="23" max="16384" width="9.140625" style="4"/>
  </cols>
  <sheetData>
    <row r="1" spans="1:22" s="3" customFormat="1" ht="29" customHeight="1">
      <c r="A1" s="39" t="s">
        <v>240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/>
    </row>
    <row r="2" spans="1:22" s="3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5"/>
    </row>
    <row r="3" spans="1:22" s="1" customFormat="1" ht="12.75" customHeight="1">
      <c r="A3" s="46" t="s">
        <v>62</v>
      </c>
      <c r="B3" s="48" t="s">
        <v>0</v>
      </c>
      <c r="C3" s="50" t="s">
        <v>9</v>
      </c>
      <c r="D3" s="50" t="s">
        <v>11</v>
      </c>
      <c r="E3" s="35" t="s">
        <v>12</v>
      </c>
      <c r="F3" s="35" t="s">
        <v>7</v>
      </c>
      <c r="G3" s="35" t="s">
        <v>10</v>
      </c>
      <c r="H3" s="35" t="s">
        <v>1</v>
      </c>
      <c r="I3" s="35"/>
      <c r="J3" s="35"/>
      <c r="K3" s="35"/>
      <c r="L3" s="35" t="s">
        <v>2</v>
      </c>
      <c r="M3" s="35"/>
      <c r="N3" s="35"/>
      <c r="O3" s="35"/>
      <c r="P3" s="35" t="s">
        <v>3</v>
      </c>
      <c r="Q3" s="35"/>
      <c r="R3" s="35"/>
      <c r="S3" s="35"/>
      <c r="T3" s="35" t="s">
        <v>4</v>
      </c>
      <c r="U3" s="35" t="s">
        <v>6</v>
      </c>
      <c r="V3" s="37" t="s">
        <v>5</v>
      </c>
    </row>
    <row r="4" spans="1:22" s="1" customFormat="1" ht="21" customHeight="1" thickBot="1">
      <c r="A4" s="47"/>
      <c r="B4" s="49"/>
      <c r="C4" s="36"/>
      <c r="D4" s="36"/>
      <c r="E4" s="36"/>
      <c r="F4" s="36"/>
      <c r="G4" s="36"/>
      <c r="H4" s="2">
        <v>1</v>
      </c>
      <c r="I4" s="2">
        <v>2</v>
      </c>
      <c r="J4" s="2">
        <v>3</v>
      </c>
      <c r="K4" s="2" t="s">
        <v>8</v>
      </c>
      <c r="L4" s="2">
        <v>1</v>
      </c>
      <c r="M4" s="2">
        <v>2</v>
      </c>
      <c r="N4" s="2">
        <v>3</v>
      </c>
      <c r="O4" s="2" t="s">
        <v>8</v>
      </c>
      <c r="P4" s="2">
        <v>1</v>
      </c>
      <c r="Q4" s="2">
        <v>2</v>
      </c>
      <c r="R4" s="2">
        <v>3</v>
      </c>
      <c r="S4" s="2" t="s">
        <v>8</v>
      </c>
      <c r="T4" s="36"/>
      <c r="U4" s="36"/>
      <c r="V4" s="38"/>
    </row>
    <row r="5" spans="1:22" ht="16">
      <c r="A5" s="52" t="s">
        <v>77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2">
      <c r="A6" s="8" t="s">
        <v>60</v>
      </c>
      <c r="B6" s="8" t="s">
        <v>78</v>
      </c>
      <c r="C6" s="8" t="s">
        <v>79</v>
      </c>
      <c r="D6" s="8" t="s">
        <v>80</v>
      </c>
      <c r="E6" s="8" t="str">
        <f>"1,2176"</f>
        <v>1,2176</v>
      </c>
      <c r="F6" s="8" t="s">
        <v>17</v>
      </c>
      <c r="G6" s="8" t="s">
        <v>31</v>
      </c>
      <c r="H6" s="9" t="s">
        <v>81</v>
      </c>
      <c r="I6" s="9" t="s">
        <v>72</v>
      </c>
      <c r="J6" s="9" t="s">
        <v>82</v>
      </c>
      <c r="K6" s="11"/>
      <c r="L6" s="9" t="s">
        <v>83</v>
      </c>
      <c r="M6" s="9" t="s">
        <v>84</v>
      </c>
      <c r="N6" s="9" t="s">
        <v>85</v>
      </c>
      <c r="O6" s="11"/>
      <c r="P6" s="9" t="s">
        <v>86</v>
      </c>
      <c r="Q6" s="9" t="s">
        <v>72</v>
      </c>
      <c r="R6" s="9" t="s">
        <v>87</v>
      </c>
      <c r="S6" s="11"/>
      <c r="T6" s="11" t="str">
        <f>"160,0"</f>
        <v>160,0</v>
      </c>
      <c r="U6" s="11" t="str">
        <f>"194,8160"</f>
        <v>194,8160</v>
      </c>
      <c r="V6" s="8" t="s">
        <v>88</v>
      </c>
    </row>
    <row r="7" spans="1:22">
      <c r="B7" s="6" t="s">
        <v>61</v>
      </c>
    </row>
    <row r="8" spans="1:22" ht="16">
      <c r="B8" s="6" t="s">
        <v>61</v>
      </c>
      <c r="F8" s="12"/>
    </row>
    <row r="9" spans="1:22" ht="16">
      <c r="B9" s="6" t="s">
        <v>61</v>
      </c>
      <c r="F9" s="12"/>
    </row>
    <row r="10" spans="1:22" ht="16">
      <c r="B10" s="6" t="s">
        <v>61</v>
      </c>
      <c r="F10" s="12"/>
    </row>
    <row r="11" spans="1:22" ht="16">
      <c r="B11" s="6" t="s">
        <v>61</v>
      </c>
      <c r="F11" s="12"/>
    </row>
    <row r="12" spans="1:22" ht="16">
      <c r="B12" s="6" t="s">
        <v>61</v>
      </c>
      <c r="F12" s="12"/>
    </row>
    <row r="13" spans="1:22" ht="16">
      <c r="B13" s="6" t="s">
        <v>61</v>
      </c>
      <c r="F13" s="12"/>
    </row>
    <row r="14" spans="1:22" ht="16">
      <c r="B14" s="6" t="s">
        <v>61</v>
      </c>
      <c r="F14" s="12"/>
    </row>
    <row r="15" spans="1:22">
      <c r="B15" s="6" t="s">
        <v>61</v>
      </c>
      <c r="C15" s="7"/>
      <c r="D15" s="7"/>
      <c r="E15" s="7"/>
      <c r="F15" s="7"/>
      <c r="G15" s="7"/>
      <c r="Q15" s="6"/>
      <c r="R15" s="4"/>
      <c r="S15" s="4"/>
      <c r="T15" s="4"/>
      <c r="U15" s="4"/>
      <c r="V15" s="4"/>
    </row>
    <row r="16" spans="1:22">
      <c r="B16" s="6" t="s">
        <v>61</v>
      </c>
      <c r="C16" s="7"/>
      <c r="D16" s="7"/>
      <c r="E16" s="7"/>
      <c r="F16" s="7"/>
      <c r="G16" s="7"/>
      <c r="Q16" s="6"/>
      <c r="R16" s="4"/>
      <c r="S16" s="4"/>
      <c r="T16" s="4"/>
      <c r="U16" s="4"/>
      <c r="V16" s="4"/>
    </row>
    <row r="17" spans="2:22">
      <c r="B17" s="6" t="s">
        <v>61</v>
      </c>
      <c r="C17" s="7"/>
      <c r="D17" s="7"/>
      <c r="E17" s="7"/>
      <c r="F17" s="7"/>
      <c r="G17" s="7"/>
      <c r="Q17" s="6"/>
      <c r="R17" s="4"/>
      <c r="S17" s="4"/>
      <c r="T17" s="4"/>
      <c r="U17" s="4"/>
      <c r="V17" s="4"/>
    </row>
    <row r="18" spans="2:22">
      <c r="B18" s="6" t="s">
        <v>61</v>
      </c>
      <c r="C18" s="7"/>
      <c r="D18" s="7"/>
      <c r="E18" s="7"/>
      <c r="F18" s="7"/>
      <c r="G18" s="7"/>
      <c r="Q18" s="6"/>
      <c r="R18" s="4"/>
      <c r="S18" s="4"/>
      <c r="T18" s="4"/>
      <c r="U18" s="4"/>
      <c r="V18" s="4"/>
    </row>
    <row r="19" spans="2:22">
      <c r="B19" s="6" t="s">
        <v>61</v>
      </c>
      <c r="C19" s="7"/>
      <c r="D19" s="7"/>
      <c r="E19" s="7"/>
      <c r="F19" s="7"/>
      <c r="G19" s="7"/>
      <c r="Q19" s="6"/>
      <c r="R19" s="4"/>
      <c r="S19" s="4"/>
      <c r="T19" s="4"/>
      <c r="U19" s="4"/>
      <c r="V19" s="4"/>
    </row>
    <row r="20" spans="2:22">
      <c r="B20" s="6" t="s">
        <v>61</v>
      </c>
      <c r="C20" s="7"/>
      <c r="D20" s="7"/>
      <c r="E20" s="7"/>
      <c r="F20" s="7"/>
      <c r="G20" s="7"/>
      <c r="Q20" s="6"/>
      <c r="R20" s="4"/>
      <c r="S20" s="4"/>
      <c r="T20" s="4"/>
      <c r="U20" s="4"/>
      <c r="V20" s="4"/>
    </row>
    <row r="21" spans="2:22">
      <c r="B21" s="6" t="s">
        <v>61</v>
      </c>
    </row>
  </sheetData>
  <mergeCells count="15">
    <mergeCell ref="A5:U5"/>
    <mergeCell ref="B3:B4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F27" sqref="F27"/>
    </sheetView>
  </sheetViews>
  <sheetFormatPr baseColWidth="10" defaultColWidth="9.140625" defaultRowHeight="13" x14ac:dyDescent="0"/>
  <cols>
    <col min="1" max="1" width="7.42578125" style="6" bestFit="1" customWidth="1"/>
    <col min="2" max="2" width="21.42578125" style="6" bestFit="1" customWidth="1"/>
    <col min="3" max="3" width="26" style="6" bestFit="1" customWidth="1"/>
    <col min="4" max="4" width="21.42578125" style="6" bestFit="1" customWidth="1"/>
    <col min="5" max="5" width="10.5703125" style="6" bestFit="1" customWidth="1"/>
    <col min="6" max="6" width="22.7109375" style="6" bestFit="1" customWidth="1"/>
    <col min="7" max="7" width="29.140625" style="6" bestFit="1" customWidth="1"/>
    <col min="8" max="10" width="5.5703125" style="7" bestFit="1" customWidth="1"/>
    <col min="11" max="11" width="4.85546875" style="7" bestFit="1" customWidth="1"/>
    <col min="12" max="14" width="4.5703125" style="7" bestFit="1" customWidth="1"/>
    <col min="15" max="15" width="4.85546875" style="7" bestFit="1" customWidth="1"/>
    <col min="16" max="18" width="5.5703125" style="7" bestFit="1" customWidth="1"/>
    <col min="19" max="19" width="4.85546875" style="7" bestFit="1" customWidth="1"/>
    <col min="20" max="20" width="7.85546875" style="7" bestFit="1" customWidth="1"/>
    <col min="21" max="21" width="8.5703125" style="7" bestFit="1" customWidth="1"/>
    <col min="22" max="22" width="15.7109375" style="6" bestFit="1" customWidth="1"/>
    <col min="23" max="16384" width="9.140625" style="4"/>
  </cols>
  <sheetData>
    <row r="1" spans="1:22" s="3" customFormat="1" ht="29" customHeight="1">
      <c r="A1" s="39" t="s">
        <v>241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/>
    </row>
    <row r="2" spans="1:22" s="3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5"/>
    </row>
    <row r="3" spans="1:22" s="1" customFormat="1" ht="12.75" customHeight="1">
      <c r="A3" s="46" t="s">
        <v>62</v>
      </c>
      <c r="B3" s="48" t="s">
        <v>0</v>
      </c>
      <c r="C3" s="50" t="s">
        <v>229</v>
      </c>
      <c r="D3" s="50" t="s">
        <v>235</v>
      </c>
      <c r="E3" s="35" t="s">
        <v>12</v>
      </c>
      <c r="F3" s="35" t="s">
        <v>7</v>
      </c>
      <c r="G3" s="35" t="s">
        <v>10</v>
      </c>
      <c r="H3" s="35" t="s">
        <v>1</v>
      </c>
      <c r="I3" s="35"/>
      <c r="J3" s="35"/>
      <c r="K3" s="35"/>
      <c r="L3" s="35" t="s">
        <v>2</v>
      </c>
      <c r="M3" s="35"/>
      <c r="N3" s="35"/>
      <c r="O3" s="35"/>
      <c r="P3" s="35" t="s">
        <v>3</v>
      </c>
      <c r="Q3" s="35"/>
      <c r="R3" s="35"/>
      <c r="S3" s="35"/>
      <c r="T3" s="35" t="s">
        <v>4</v>
      </c>
      <c r="U3" s="35" t="s">
        <v>6</v>
      </c>
      <c r="V3" s="37" t="s">
        <v>5</v>
      </c>
    </row>
    <row r="4" spans="1:22" s="1" customFormat="1" ht="21" customHeight="1" thickBot="1">
      <c r="A4" s="47"/>
      <c r="B4" s="49"/>
      <c r="C4" s="36"/>
      <c r="D4" s="36"/>
      <c r="E4" s="36"/>
      <c r="F4" s="36"/>
      <c r="G4" s="36"/>
      <c r="H4" s="2">
        <v>1</v>
      </c>
      <c r="I4" s="2">
        <v>2</v>
      </c>
      <c r="J4" s="2">
        <v>3</v>
      </c>
      <c r="K4" s="2" t="s">
        <v>8</v>
      </c>
      <c r="L4" s="2">
        <v>1</v>
      </c>
      <c r="M4" s="2">
        <v>2</v>
      </c>
      <c r="N4" s="2">
        <v>3</v>
      </c>
      <c r="O4" s="2" t="s">
        <v>8</v>
      </c>
      <c r="P4" s="2">
        <v>1</v>
      </c>
      <c r="Q4" s="2">
        <v>2</v>
      </c>
      <c r="R4" s="2">
        <v>3</v>
      </c>
      <c r="S4" s="2" t="s">
        <v>8</v>
      </c>
      <c r="T4" s="36"/>
      <c r="U4" s="36"/>
      <c r="V4" s="38"/>
    </row>
    <row r="5" spans="1:22" ht="16">
      <c r="A5" s="52" t="s">
        <v>64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2">
      <c r="A6" s="8" t="s">
        <v>60</v>
      </c>
      <c r="B6" s="8" t="s">
        <v>65</v>
      </c>
      <c r="C6" s="8" t="s">
        <v>66</v>
      </c>
      <c r="D6" s="8" t="s">
        <v>67</v>
      </c>
      <c r="E6" s="8" t="str">
        <f>"1,0753"</f>
        <v>1,0753</v>
      </c>
      <c r="F6" s="8" t="s">
        <v>17</v>
      </c>
      <c r="G6" s="8" t="s">
        <v>68</v>
      </c>
      <c r="H6" s="10" t="s">
        <v>59</v>
      </c>
      <c r="I6" s="9" t="s">
        <v>69</v>
      </c>
      <c r="J6" s="9" t="s">
        <v>35</v>
      </c>
      <c r="K6" s="11"/>
      <c r="L6" s="9" t="s">
        <v>70</v>
      </c>
      <c r="M6" s="9" t="s">
        <v>71</v>
      </c>
      <c r="N6" s="10" t="s">
        <v>72</v>
      </c>
      <c r="O6" s="11"/>
      <c r="P6" s="9" t="s">
        <v>35</v>
      </c>
      <c r="Q6" s="9" t="s">
        <v>73</v>
      </c>
      <c r="R6" s="9" t="s">
        <v>74</v>
      </c>
      <c r="S6" s="11"/>
      <c r="T6" s="11" t="str">
        <f>"307,5"</f>
        <v>307,5</v>
      </c>
      <c r="U6" s="11" t="str">
        <f>"330,6547"</f>
        <v>330,6547</v>
      </c>
      <c r="V6" s="8" t="s">
        <v>75</v>
      </c>
    </row>
    <row r="7" spans="1:22">
      <c r="B7" s="6" t="s">
        <v>61</v>
      </c>
    </row>
    <row r="8" spans="1:22" ht="16">
      <c r="B8" s="6" t="s">
        <v>61</v>
      </c>
      <c r="F8" s="12"/>
    </row>
    <row r="9" spans="1:22" ht="16">
      <c r="B9" s="6" t="s">
        <v>61</v>
      </c>
      <c r="F9" s="12"/>
    </row>
    <row r="10" spans="1:22" ht="16">
      <c r="B10" s="6" t="s">
        <v>61</v>
      </c>
      <c r="F10" s="12"/>
    </row>
    <row r="11" spans="1:22" ht="16">
      <c r="B11" s="6" t="s">
        <v>61</v>
      </c>
      <c r="F11" s="12"/>
    </row>
    <row r="12" spans="1:22" ht="16">
      <c r="B12" s="6" t="s">
        <v>61</v>
      </c>
      <c r="F12" s="12"/>
    </row>
    <row r="13" spans="1:22" ht="16">
      <c r="B13" s="6" t="s">
        <v>61</v>
      </c>
      <c r="F13" s="12"/>
    </row>
    <row r="14" spans="1:22" ht="16">
      <c r="B14" s="6" t="s">
        <v>61</v>
      </c>
      <c r="F14" s="12"/>
    </row>
    <row r="15" spans="1:22">
      <c r="B15" s="6" t="s">
        <v>61</v>
      </c>
      <c r="C15" s="7"/>
      <c r="D15" s="7"/>
      <c r="E15" s="7"/>
      <c r="F15" s="7"/>
      <c r="G15" s="7"/>
      <c r="O15" s="6"/>
      <c r="P15" s="4"/>
      <c r="Q15" s="4"/>
      <c r="R15" s="4"/>
      <c r="S15" s="4"/>
      <c r="T15" s="4"/>
      <c r="U15" s="4"/>
      <c r="V15" s="4"/>
    </row>
    <row r="16" spans="1:22">
      <c r="B16" s="6" t="s">
        <v>61</v>
      </c>
      <c r="C16" s="7"/>
      <c r="D16" s="7"/>
      <c r="E16" s="7"/>
      <c r="F16" s="7"/>
      <c r="G16" s="7"/>
      <c r="O16" s="6"/>
      <c r="P16" s="4"/>
      <c r="Q16" s="4"/>
      <c r="R16" s="4"/>
      <c r="S16" s="4"/>
      <c r="T16" s="4"/>
      <c r="U16" s="4"/>
      <c r="V16" s="4"/>
    </row>
    <row r="17" spans="2:22">
      <c r="B17" s="6" t="s">
        <v>61</v>
      </c>
      <c r="C17" s="7"/>
      <c r="D17" s="7"/>
      <c r="E17" s="7"/>
      <c r="F17" s="7"/>
      <c r="G17" s="7"/>
      <c r="O17" s="6"/>
      <c r="P17" s="4"/>
      <c r="Q17" s="4"/>
      <c r="R17" s="4"/>
      <c r="S17" s="4"/>
      <c r="T17" s="4"/>
      <c r="U17" s="4"/>
      <c r="V17" s="4"/>
    </row>
    <row r="18" spans="2:22">
      <c r="B18" s="6" t="s">
        <v>61</v>
      </c>
      <c r="C18" s="7"/>
      <c r="D18" s="7"/>
      <c r="E18" s="7"/>
      <c r="F18" s="7"/>
      <c r="G18" s="7"/>
      <c r="O18" s="6"/>
      <c r="P18" s="4"/>
      <c r="Q18" s="4"/>
      <c r="R18" s="4"/>
      <c r="S18" s="4"/>
      <c r="T18" s="4"/>
      <c r="U18" s="4"/>
      <c r="V18" s="4"/>
    </row>
    <row r="19" spans="2:22">
      <c r="B19" s="6" t="s">
        <v>61</v>
      </c>
      <c r="C19" s="7"/>
      <c r="D19" s="7"/>
      <c r="E19" s="7"/>
      <c r="F19" s="7"/>
      <c r="G19" s="7"/>
      <c r="O19" s="6"/>
      <c r="P19" s="4"/>
      <c r="Q19" s="4"/>
      <c r="R19" s="4"/>
      <c r="S19" s="4"/>
      <c r="T19" s="4"/>
      <c r="U19" s="4"/>
      <c r="V19" s="4"/>
    </row>
    <row r="20" spans="2:22">
      <c r="B20" s="6" t="s">
        <v>61</v>
      </c>
      <c r="C20" s="7"/>
      <c r="D20" s="7"/>
      <c r="E20" s="7"/>
      <c r="F20" s="7"/>
      <c r="G20" s="7"/>
      <c r="O20" s="6"/>
      <c r="P20" s="4"/>
      <c r="Q20" s="4"/>
      <c r="R20" s="4"/>
      <c r="S20" s="4"/>
      <c r="T20" s="4"/>
      <c r="U20" s="4"/>
      <c r="V20" s="4"/>
    </row>
    <row r="21" spans="2:22">
      <c r="B21" s="6" t="s">
        <v>61</v>
      </c>
      <c r="C21" s="7"/>
      <c r="D21" s="7"/>
      <c r="E21" s="7"/>
      <c r="F21" s="7"/>
      <c r="G21" s="7"/>
      <c r="O21" s="6"/>
      <c r="P21" s="4"/>
      <c r="Q21" s="4"/>
      <c r="R21" s="4"/>
      <c r="S21" s="4"/>
      <c r="T21" s="4"/>
      <c r="U21" s="4"/>
      <c r="V21" s="4"/>
    </row>
  </sheetData>
  <mergeCells count="15">
    <mergeCell ref="A5:U5"/>
    <mergeCell ref="B3:B4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enableFormatConditionsCalculation="0">
    <pageSetUpPr fitToPage="1"/>
  </sheetPr>
  <dimension ref="A1:V32"/>
  <sheetViews>
    <sheetView workbookViewId="0">
      <selection activeCell="B29" sqref="B29"/>
    </sheetView>
  </sheetViews>
  <sheetFormatPr baseColWidth="10" defaultColWidth="9.140625" defaultRowHeight="13" x14ac:dyDescent="0"/>
  <cols>
    <col min="1" max="1" width="7.42578125" style="6" bestFit="1" customWidth="1"/>
    <col min="2" max="2" width="15.85546875" style="6" bestFit="1" customWidth="1"/>
    <col min="3" max="3" width="28.5703125" style="6" bestFit="1" customWidth="1"/>
    <col min="4" max="4" width="21.42578125" style="6" bestFit="1" customWidth="1"/>
    <col min="5" max="5" width="10.5703125" style="6" bestFit="1" customWidth="1"/>
    <col min="6" max="6" width="22.7109375" style="6" bestFit="1" customWidth="1"/>
    <col min="7" max="7" width="28.7109375" style="6" bestFit="1" customWidth="1"/>
    <col min="8" max="10" width="5.5703125" style="7" bestFit="1" customWidth="1"/>
    <col min="11" max="11" width="4.85546875" style="7" bestFit="1" customWidth="1"/>
    <col min="12" max="14" width="5.5703125" style="7" bestFit="1" customWidth="1"/>
    <col min="15" max="15" width="4.85546875" style="7" bestFit="1" customWidth="1"/>
    <col min="16" max="18" width="5.5703125" style="7" bestFit="1" customWidth="1"/>
    <col min="19" max="19" width="4.85546875" style="7" bestFit="1" customWidth="1"/>
    <col min="20" max="20" width="7.85546875" style="7" bestFit="1" customWidth="1"/>
    <col min="21" max="21" width="8.5703125" style="7" bestFit="1" customWidth="1"/>
    <col min="22" max="22" width="15.42578125" style="6" bestFit="1" customWidth="1"/>
    <col min="23" max="16384" width="9.140625" style="4"/>
  </cols>
  <sheetData>
    <row r="1" spans="1:22" s="3" customFormat="1" ht="29" customHeight="1">
      <c r="A1" s="39" t="s">
        <v>243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/>
    </row>
    <row r="2" spans="1:22" s="3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5"/>
    </row>
    <row r="3" spans="1:22" s="1" customFormat="1" ht="12.75" customHeight="1">
      <c r="A3" s="46" t="s">
        <v>62</v>
      </c>
      <c r="B3" s="48" t="s">
        <v>0</v>
      </c>
      <c r="C3" s="50" t="s">
        <v>229</v>
      </c>
      <c r="D3" s="50" t="s">
        <v>228</v>
      </c>
      <c r="E3" s="35" t="s">
        <v>12</v>
      </c>
      <c r="F3" s="35" t="s">
        <v>7</v>
      </c>
      <c r="G3" s="35" t="s">
        <v>10</v>
      </c>
      <c r="H3" s="35" t="s">
        <v>1</v>
      </c>
      <c r="I3" s="35"/>
      <c r="J3" s="35"/>
      <c r="K3" s="35"/>
      <c r="L3" s="35" t="s">
        <v>2</v>
      </c>
      <c r="M3" s="35"/>
      <c r="N3" s="35"/>
      <c r="O3" s="35"/>
      <c r="P3" s="35" t="s">
        <v>3</v>
      </c>
      <c r="Q3" s="35"/>
      <c r="R3" s="35"/>
      <c r="S3" s="35"/>
      <c r="T3" s="35" t="s">
        <v>4</v>
      </c>
      <c r="U3" s="35" t="s">
        <v>6</v>
      </c>
      <c r="V3" s="37" t="s">
        <v>5</v>
      </c>
    </row>
    <row r="4" spans="1:22" s="1" customFormat="1" ht="21" customHeight="1" thickBot="1">
      <c r="A4" s="47"/>
      <c r="B4" s="49"/>
      <c r="C4" s="36"/>
      <c r="D4" s="36"/>
      <c r="E4" s="36"/>
      <c r="F4" s="36"/>
      <c r="G4" s="36"/>
      <c r="H4" s="2">
        <v>1</v>
      </c>
      <c r="I4" s="2">
        <v>2</v>
      </c>
      <c r="J4" s="2">
        <v>3</v>
      </c>
      <c r="K4" s="2" t="s">
        <v>8</v>
      </c>
      <c r="L4" s="2">
        <v>1</v>
      </c>
      <c r="M4" s="2">
        <v>2</v>
      </c>
      <c r="N4" s="2">
        <v>3</v>
      </c>
      <c r="O4" s="2" t="s">
        <v>8</v>
      </c>
      <c r="P4" s="2">
        <v>1</v>
      </c>
      <c r="Q4" s="2">
        <v>2</v>
      </c>
      <c r="R4" s="2">
        <v>3</v>
      </c>
      <c r="S4" s="2" t="s">
        <v>8</v>
      </c>
      <c r="T4" s="36"/>
      <c r="U4" s="36"/>
      <c r="V4" s="38"/>
    </row>
    <row r="5" spans="1:22" ht="16">
      <c r="A5" s="52" t="s">
        <v>13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2">
      <c r="A6" s="8" t="s">
        <v>60</v>
      </c>
      <c r="B6" s="8" t="s">
        <v>14</v>
      </c>
      <c r="C6" s="8" t="s">
        <v>15</v>
      </c>
      <c r="D6" s="8" t="s">
        <v>16</v>
      </c>
      <c r="E6" s="8" t="str">
        <f>"0,6922"</f>
        <v>0,6922</v>
      </c>
      <c r="F6" s="8" t="s">
        <v>17</v>
      </c>
      <c r="G6" s="8" t="s">
        <v>18</v>
      </c>
      <c r="H6" s="9" t="s">
        <v>19</v>
      </c>
      <c r="I6" s="10" t="s">
        <v>20</v>
      </c>
      <c r="J6" s="10" t="s">
        <v>20</v>
      </c>
      <c r="K6" s="11"/>
      <c r="L6" s="9" t="s">
        <v>21</v>
      </c>
      <c r="M6" s="10" t="s">
        <v>22</v>
      </c>
      <c r="N6" s="9" t="s">
        <v>23</v>
      </c>
      <c r="O6" s="11"/>
      <c r="P6" s="9" t="s">
        <v>19</v>
      </c>
      <c r="Q6" s="9" t="s">
        <v>24</v>
      </c>
      <c r="R6" s="9" t="s">
        <v>25</v>
      </c>
      <c r="S6" s="11"/>
      <c r="T6" s="11" t="str">
        <f>"670,0"</f>
        <v>670,0</v>
      </c>
      <c r="U6" s="11" t="str">
        <f>"463,7740"</f>
        <v>463,7740</v>
      </c>
      <c r="V6" s="8" t="s">
        <v>26</v>
      </c>
    </row>
    <row r="7" spans="1:22">
      <c r="B7" s="6" t="s">
        <v>61</v>
      </c>
    </row>
    <row r="8" spans="1:22" ht="16">
      <c r="A8" s="54" t="s">
        <v>27</v>
      </c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1:22">
      <c r="A9" s="8" t="s">
        <v>60</v>
      </c>
      <c r="B9" s="8" t="s">
        <v>28</v>
      </c>
      <c r="C9" s="8" t="s">
        <v>29</v>
      </c>
      <c r="D9" s="8" t="s">
        <v>30</v>
      </c>
      <c r="E9" s="8" t="str">
        <f>"0,6279"</f>
        <v>0,6279</v>
      </c>
      <c r="F9" s="8" t="s">
        <v>17</v>
      </c>
      <c r="G9" s="8" t="s">
        <v>31</v>
      </c>
      <c r="H9" s="9" t="s">
        <v>32</v>
      </c>
      <c r="I9" s="9" t="s">
        <v>33</v>
      </c>
      <c r="J9" s="9" t="s">
        <v>34</v>
      </c>
      <c r="K9" s="11"/>
      <c r="L9" s="9" t="s">
        <v>35</v>
      </c>
      <c r="M9" s="9" t="s">
        <v>36</v>
      </c>
      <c r="N9" s="9" t="s">
        <v>37</v>
      </c>
      <c r="O9" s="11"/>
      <c r="P9" s="9" t="s">
        <v>38</v>
      </c>
      <c r="Q9" s="9" t="s">
        <v>34</v>
      </c>
      <c r="R9" s="9" t="s">
        <v>39</v>
      </c>
      <c r="S9" s="11"/>
      <c r="T9" s="11" t="str">
        <f>"575,0"</f>
        <v>575,0</v>
      </c>
      <c r="U9" s="11" t="str">
        <f>"361,0425"</f>
        <v>361,0425</v>
      </c>
      <c r="V9" s="8" t="s">
        <v>40</v>
      </c>
    </row>
    <row r="10" spans="1:22">
      <c r="B10" s="6" t="s">
        <v>61</v>
      </c>
    </row>
    <row r="11" spans="1:22" ht="16">
      <c r="A11" s="54" t="s">
        <v>41</v>
      </c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</row>
    <row r="12" spans="1:22">
      <c r="A12" s="8" t="s">
        <v>60</v>
      </c>
      <c r="B12" s="8" t="s">
        <v>42</v>
      </c>
      <c r="C12" s="8" t="s">
        <v>43</v>
      </c>
      <c r="D12" s="8" t="s">
        <v>44</v>
      </c>
      <c r="E12" s="8" t="str">
        <f>"0,5994"</f>
        <v>0,5994</v>
      </c>
      <c r="F12" s="8" t="s">
        <v>17</v>
      </c>
      <c r="G12" s="8" t="s">
        <v>242</v>
      </c>
      <c r="H12" s="9" t="s">
        <v>45</v>
      </c>
      <c r="I12" s="10" t="s">
        <v>46</v>
      </c>
      <c r="J12" s="10" t="s">
        <v>46</v>
      </c>
      <c r="K12" s="11"/>
      <c r="L12" s="9" t="s">
        <v>47</v>
      </c>
      <c r="M12" s="10" t="s">
        <v>48</v>
      </c>
      <c r="N12" s="11"/>
      <c r="O12" s="11"/>
      <c r="P12" s="9" t="s">
        <v>49</v>
      </c>
      <c r="Q12" s="10" t="s">
        <v>50</v>
      </c>
      <c r="R12" s="10" t="s">
        <v>50</v>
      </c>
      <c r="S12" s="11"/>
      <c r="T12" s="11" t="str">
        <f>"680,0"</f>
        <v>680,0</v>
      </c>
      <c r="U12" s="11" t="str">
        <f>"407,5920"</f>
        <v>407,5920</v>
      </c>
      <c r="V12" s="8" t="s">
        <v>51</v>
      </c>
    </row>
    <row r="13" spans="1:22">
      <c r="B13" s="6" t="s">
        <v>61</v>
      </c>
    </row>
    <row r="14" spans="1:22" ht="16">
      <c r="B14" s="6" t="s">
        <v>61</v>
      </c>
      <c r="F14" s="12"/>
    </row>
    <row r="15" spans="1:22" ht="16">
      <c r="B15" s="6" t="s">
        <v>61</v>
      </c>
      <c r="F15" s="12"/>
    </row>
    <row r="16" spans="1:22" ht="16">
      <c r="B16" s="6" t="s">
        <v>61</v>
      </c>
      <c r="F16" s="12"/>
    </row>
    <row r="17" spans="2:22" ht="16">
      <c r="B17" s="6" t="s">
        <v>61</v>
      </c>
      <c r="F17" s="12"/>
    </row>
    <row r="18" spans="2:22" ht="16">
      <c r="B18" s="6" t="s">
        <v>61</v>
      </c>
      <c r="F18" s="12"/>
    </row>
    <row r="19" spans="2:22" ht="16">
      <c r="B19" s="6" t="s">
        <v>61</v>
      </c>
      <c r="F19" s="12"/>
    </row>
    <row r="20" spans="2:22" ht="16">
      <c r="B20" s="6" t="s">
        <v>61</v>
      </c>
      <c r="F20" s="12"/>
    </row>
    <row r="21" spans="2:22">
      <c r="B21" s="6" t="s">
        <v>61</v>
      </c>
      <c r="C21" s="7"/>
      <c r="D21" s="7"/>
      <c r="E21" s="7"/>
      <c r="F21" s="7"/>
      <c r="G21" s="7"/>
      <c r="Q21" s="6"/>
      <c r="R21" s="4"/>
      <c r="S21" s="4"/>
      <c r="T21" s="4"/>
      <c r="U21" s="4"/>
      <c r="V21" s="4"/>
    </row>
    <row r="22" spans="2:22">
      <c r="B22" s="6" t="s">
        <v>61</v>
      </c>
      <c r="C22" s="7"/>
      <c r="D22" s="7"/>
      <c r="E22" s="7"/>
      <c r="F22" s="7"/>
      <c r="G22" s="7"/>
      <c r="Q22" s="6"/>
      <c r="R22" s="4"/>
      <c r="S22" s="4"/>
      <c r="T22" s="4"/>
      <c r="U22" s="4"/>
      <c r="V22" s="4"/>
    </row>
    <row r="23" spans="2:22">
      <c r="B23" s="6" t="s">
        <v>61</v>
      </c>
      <c r="C23" s="7"/>
      <c r="D23" s="7"/>
      <c r="E23" s="7"/>
      <c r="F23" s="7"/>
      <c r="G23" s="7"/>
      <c r="Q23" s="6"/>
      <c r="R23" s="4"/>
      <c r="S23" s="4"/>
      <c r="T23" s="4"/>
      <c r="U23" s="4"/>
      <c r="V23" s="4"/>
    </row>
    <row r="24" spans="2:22">
      <c r="B24" s="6" t="s">
        <v>61</v>
      </c>
      <c r="C24" s="7"/>
      <c r="D24" s="7"/>
      <c r="E24" s="7"/>
      <c r="F24" s="7"/>
      <c r="G24" s="7"/>
      <c r="Q24" s="6"/>
      <c r="R24" s="4"/>
      <c r="S24" s="4"/>
      <c r="T24" s="4"/>
      <c r="U24" s="4"/>
      <c r="V24" s="4"/>
    </row>
    <row r="25" spans="2:22">
      <c r="B25" s="6" t="s">
        <v>61</v>
      </c>
      <c r="C25" s="7"/>
      <c r="D25" s="7"/>
      <c r="E25" s="7"/>
      <c r="F25" s="7"/>
      <c r="G25" s="7"/>
      <c r="Q25" s="6"/>
      <c r="R25" s="4"/>
      <c r="S25" s="4"/>
      <c r="T25" s="4"/>
      <c r="U25" s="4"/>
      <c r="V25" s="4"/>
    </row>
    <row r="26" spans="2:22">
      <c r="B26" s="6" t="s">
        <v>61</v>
      </c>
      <c r="C26" s="7"/>
      <c r="D26" s="7"/>
      <c r="E26" s="7"/>
      <c r="F26" s="7"/>
      <c r="G26" s="7"/>
      <c r="Q26" s="6"/>
      <c r="R26" s="4"/>
      <c r="S26" s="4"/>
      <c r="T26" s="4"/>
      <c r="U26" s="4"/>
      <c r="V26" s="4"/>
    </row>
    <row r="27" spans="2:22">
      <c r="B27" s="6" t="s">
        <v>61</v>
      </c>
      <c r="C27" s="7"/>
      <c r="D27" s="7"/>
      <c r="E27" s="7"/>
      <c r="F27" s="7"/>
      <c r="G27" s="7"/>
      <c r="Q27" s="6"/>
      <c r="R27" s="4"/>
      <c r="S27" s="4"/>
      <c r="T27" s="4"/>
      <c r="U27" s="4"/>
      <c r="V27" s="4"/>
    </row>
    <row r="28" spans="2:22">
      <c r="B28" s="6" t="s">
        <v>61</v>
      </c>
      <c r="C28" s="7"/>
      <c r="D28" s="7"/>
      <c r="E28" s="7"/>
      <c r="F28" s="7"/>
      <c r="G28" s="7"/>
      <c r="Q28" s="6"/>
      <c r="R28" s="4"/>
      <c r="S28" s="4"/>
      <c r="T28" s="4"/>
      <c r="U28" s="4"/>
      <c r="V28" s="4"/>
    </row>
    <row r="29" spans="2:22">
      <c r="B29" s="6" t="s">
        <v>61</v>
      </c>
      <c r="C29" s="7"/>
      <c r="D29" s="7"/>
      <c r="E29" s="7"/>
      <c r="F29" s="7"/>
      <c r="G29" s="7"/>
      <c r="Q29" s="6"/>
      <c r="R29" s="4"/>
      <c r="S29" s="4"/>
      <c r="T29" s="4"/>
      <c r="U29" s="4"/>
      <c r="V29" s="4"/>
    </row>
    <row r="30" spans="2:22">
      <c r="B30" s="6" t="s">
        <v>61</v>
      </c>
      <c r="C30" s="7"/>
      <c r="D30" s="7"/>
      <c r="E30" s="7"/>
      <c r="F30" s="7"/>
      <c r="G30" s="7"/>
      <c r="Q30" s="6"/>
      <c r="R30" s="4"/>
      <c r="S30" s="4"/>
      <c r="T30" s="4"/>
      <c r="U30" s="4"/>
      <c r="V30" s="4"/>
    </row>
    <row r="31" spans="2:22">
      <c r="B31" s="6" t="s">
        <v>61</v>
      </c>
      <c r="C31" s="7"/>
      <c r="D31" s="7"/>
      <c r="E31" s="7"/>
      <c r="F31" s="7"/>
      <c r="G31" s="7"/>
      <c r="Q31" s="6"/>
      <c r="R31" s="4"/>
      <c r="S31" s="4"/>
      <c r="T31" s="4"/>
      <c r="U31" s="4"/>
      <c r="V31" s="4"/>
    </row>
    <row r="32" spans="2:22">
      <c r="B32" s="6" t="s">
        <v>61</v>
      </c>
    </row>
  </sheetData>
  <mergeCells count="17">
    <mergeCell ref="A5:U5"/>
    <mergeCell ref="A8:U8"/>
    <mergeCell ref="A11:U11"/>
    <mergeCell ref="B3:B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E3:E4"/>
    <mergeCell ref="T3:T4"/>
    <mergeCell ref="U3:U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/>
  <headerFooter alignWithMargins="0">
    <oddFooter>&amp;L&amp;G&amp;R&amp;D&amp;T&amp;P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F35" sqref="F35"/>
    </sheetView>
  </sheetViews>
  <sheetFormatPr baseColWidth="10" defaultColWidth="9.140625" defaultRowHeight="13" x14ac:dyDescent="0"/>
  <cols>
    <col min="1" max="1" width="7.42578125" style="6" bestFit="1" customWidth="1"/>
    <col min="2" max="2" width="17.28515625" style="6" bestFit="1" customWidth="1"/>
    <col min="3" max="3" width="28.5703125" style="6" bestFit="1" customWidth="1"/>
    <col min="4" max="4" width="21.42578125" style="6" bestFit="1" customWidth="1"/>
    <col min="5" max="5" width="10.5703125" style="6" bestFit="1" customWidth="1"/>
    <col min="6" max="6" width="22.7109375" style="6" bestFit="1" customWidth="1"/>
    <col min="7" max="7" width="28" style="6" bestFit="1" customWidth="1"/>
    <col min="8" max="10" width="5.5703125" style="7" bestFit="1" customWidth="1"/>
    <col min="11" max="11" width="4.85546875" style="7" bestFit="1" customWidth="1"/>
    <col min="12" max="12" width="11.28515625" style="7" bestFit="1" customWidth="1"/>
    <col min="13" max="13" width="8.5703125" style="7" bestFit="1" customWidth="1"/>
    <col min="14" max="14" width="15.42578125" style="6" bestFit="1" customWidth="1"/>
    <col min="15" max="16384" width="9.140625" style="4"/>
  </cols>
  <sheetData>
    <row r="1" spans="1:14" s="3" customFormat="1" ht="29" customHeight="1">
      <c r="A1" s="39" t="s">
        <v>248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s="3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s="1" customFormat="1" ht="12.75" customHeight="1">
      <c r="A3" s="46" t="s">
        <v>62</v>
      </c>
      <c r="B3" s="48" t="s">
        <v>0</v>
      </c>
      <c r="C3" s="50" t="s">
        <v>229</v>
      </c>
      <c r="D3" s="50" t="s">
        <v>228</v>
      </c>
      <c r="E3" s="35" t="s">
        <v>12</v>
      </c>
      <c r="F3" s="35" t="s">
        <v>7</v>
      </c>
      <c r="G3" s="35" t="s">
        <v>10</v>
      </c>
      <c r="H3" s="35" t="s">
        <v>1</v>
      </c>
      <c r="I3" s="35"/>
      <c r="J3" s="35"/>
      <c r="K3" s="35"/>
      <c r="L3" s="35" t="s">
        <v>114</v>
      </c>
      <c r="M3" s="35" t="s">
        <v>6</v>
      </c>
      <c r="N3" s="37" t="s">
        <v>5</v>
      </c>
    </row>
    <row r="4" spans="1:14" s="1" customFormat="1" ht="21" customHeight="1" thickBot="1">
      <c r="A4" s="47"/>
      <c r="B4" s="49"/>
      <c r="C4" s="36"/>
      <c r="D4" s="36"/>
      <c r="E4" s="36"/>
      <c r="F4" s="36"/>
      <c r="G4" s="36"/>
      <c r="H4" s="2">
        <v>1</v>
      </c>
      <c r="I4" s="2">
        <v>2</v>
      </c>
      <c r="J4" s="2">
        <v>3</v>
      </c>
      <c r="K4" s="2" t="s">
        <v>8</v>
      </c>
      <c r="L4" s="36"/>
      <c r="M4" s="36"/>
      <c r="N4" s="38"/>
    </row>
    <row r="5" spans="1:14" ht="16">
      <c r="A5" s="52" t="s">
        <v>142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4">
      <c r="A6" s="8" t="s">
        <v>60</v>
      </c>
      <c r="B6" s="8" t="s">
        <v>205</v>
      </c>
      <c r="C6" s="8" t="s">
        <v>206</v>
      </c>
      <c r="D6" s="8" t="s">
        <v>207</v>
      </c>
      <c r="E6" s="8" t="str">
        <f>"0,6475"</f>
        <v>0,6475</v>
      </c>
      <c r="F6" s="8" t="s">
        <v>17</v>
      </c>
      <c r="G6" s="8" t="s">
        <v>31</v>
      </c>
      <c r="H6" s="9" t="s">
        <v>141</v>
      </c>
      <c r="I6" s="9" t="s">
        <v>107</v>
      </c>
      <c r="J6" s="9" t="s">
        <v>21</v>
      </c>
      <c r="K6" s="11"/>
      <c r="L6" s="11" t="str">
        <f>"165,0"</f>
        <v>165,0</v>
      </c>
      <c r="M6" s="11" t="str">
        <f>"106,8375"</f>
        <v>106,8375</v>
      </c>
      <c r="N6" s="8" t="s">
        <v>40</v>
      </c>
    </row>
    <row r="7" spans="1:14">
      <c r="B7" s="6" t="s">
        <v>61</v>
      </c>
    </row>
    <row r="8" spans="1:14" ht="16">
      <c r="A8" s="54" t="s">
        <v>41</v>
      </c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>
      <c r="A9" s="8" t="s">
        <v>160</v>
      </c>
      <c r="B9" s="8" t="s">
        <v>208</v>
      </c>
      <c r="C9" s="8" t="s">
        <v>209</v>
      </c>
      <c r="D9" s="8" t="s">
        <v>210</v>
      </c>
      <c r="E9" s="8" t="str">
        <f>"0,6011"</f>
        <v>0,6011</v>
      </c>
      <c r="F9" s="8" t="s">
        <v>17</v>
      </c>
      <c r="G9" s="8" t="s">
        <v>203</v>
      </c>
      <c r="H9" s="29" t="s">
        <v>100</v>
      </c>
      <c r="I9" s="29" t="s">
        <v>100</v>
      </c>
      <c r="J9" s="28" t="s">
        <v>100</v>
      </c>
      <c r="K9" s="11"/>
      <c r="L9" s="11" t="str">
        <f>"0,0"</f>
        <v>0,0</v>
      </c>
      <c r="M9" s="11" t="str">
        <f>"0,0000"</f>
        <v>0,0000</v>
      </c>
      <c r="N9" s="8" t="s">
        <v>51</v>
      </c>
    </row>
    <row r="10" spans="1:14">
      <c r="B10" s="6" t="s">
        <v>61</v>
      </c>
    </row>
    <row r="11" spans="1:14" ht="16">
      <c r="B11" s="6" t="s">
        <v>61</v>
      </c>
      <c r="F11" s="12"/>
    </row>
    <row r="12" spans="1:14" ht="16">
      <c r="B12" s="6" t="s">
        <v>61</v>
      </c>
      <c r="F12" s="12"/>
    </row>
    <row r="13" spans="1:14" ht="16">
      <c r="B13" s="6" t="s">
        <v>61</v>
      </c>
      <c r="F13" s="12"/>
    </row>
    <row r="14" spans="1:14" ht="16">
      <c r="B14" s="6" t="s">
        <v>61</v>
      </c>
      <c r="F14" s="12"/>
    </row>
    <row r="15" spans="1:14" ht="16">
      <c r="B15" s="6" t="s">
        <v>61</v>
      </c>
      <c r="F15" s="12"/>
    </row>
    <row r="16" spans="1:14" ht="16">
      <c r="B16" s="6" t="s">
        <v>61</v>
      </c>
      <c r="F16" s="12"/>
    </row>
    <row r="17" spans="2:14" ht="16">
      <c r="B17" s="6" t="s">
        <v>61</v>
      </c>
      <c r="F17" s="12"/>
    </row>
    <row r="18" spans="2:14">
      <c r="B18" s="6" t="s">
        <v>61</v>
      </c>
    </row>
    <row r="19" spans="2:14">
      <c r="B19" s="6" t="s">
        <v>61</v>
      </c>
      <c r="C19" s="7"/>
      <c r="D19" s="7"/>
      <c r="E19" s="7"/>
      <c r="G19" s="4"/>
      <c r="H19" s="4"/>
      <c r="I19" s="4"/>
      <c r="J19" s="4"/>
      <c r="K19" s="4"/>
      <c r="L19" s="4"/>
      <c r="M19" s="4"/>
      <c r="N19" s="4"/>
    </row>
    <row r="20" spans="2:14">
      <c r="B20" s="6" t="s">
        <v>61</v>
      </c>
      <c r="C20" s="7"/>
      <c r="D20" s="7"/>
      <c r="E20" s="7"/>
      <c r="G20" s="4"/>
      <c r="H20" s="4"/>
      <c r="I20" s="4"/>
      <c r="J20" s="4"/>
      <c r="K20" s="4"/>
      <c r="L20" s="4"/>
      <c r="M20" s="4"/>
      <c r="N20" s="4"/>
    </row>
    <row r="21" spans="2:14">
      <c r="B21" s="6" t="s">
        <v>61</v>
      </c>
      <c r="C21" s="7"/>
      <c r="D21" s="7"/>
      <c r="E21" s="7"/>
      <c r="G21" s="4"/>
      <c r="H21" s="4"/>
      <c r="I21" s="4"/>
      <c r="J21" s="4"/>
      <c r="K21" s="4"/>
      <c r="L21" s="4"/>
      <c r="M21" s="4"/>
      <c r="N21" s="4"/>
    </row>
    <row r="22" spans="2:14">
      <c r="B22" s="6" t="s">
        <v>61</v>
      </c>
      <c r="C22" s="7"/>
      <c r="D22" s="7"/>
      <c r="E22" s="7"/>
      <c r="G22" s="4"/>
      <c r="H22" s="4"/>
      <c r="I22" s="4"/>
      <c r="J22" s="4"/>
      <c r="K22" s="4"/>
      <c r="L22" s="4"/>
      <c r="M22" s="4"/>
      <c r="N22" s="4"/>
    </row>
    <row r="23" spans="2:14">
      <c r="B23" s="6" t="s">
        <v>61</v>
      </c>
      <c r="C23" s="7"/>
      <c r="D23" s="7"/>
      <c r="E23" s="7"/>
      <c r="G23" s="4"/>
      <c r="H23" s="4"/>
      <c r="I23" s="4"/>
      <c r="J23" s="4"/>
      <c r="K23" s="4"/>
      <c r="L23" s="4"/>
      <c r="M23" s="4"/>
      <c r="N23" s="4"/>
    </row>
    <row r="24" spans="2:14">
      <c r="B24" s="6" t="s">
        <v>61</v>
      </c>
      <c r="C24" s="7"/>
      <c r="D24" s="7"/>
      <c r="E24" s="7"/>
      <c r="G24" s="4"/>
      <c r="H24" s="4"/>
      <c r="I24" s="4"/>
      <c r="J24" s="4"/>
      <c r="K24" s="4"/>
      <c r="L24" s="4"/>
      <c r="M24" s="4"/>
      <c r="N24" s="4"/>
    </row>
  </sheetData>
  <mergeCells count="14">
    <mergeCell ref="A5:M5"/>
    <mergeCell ref="A8:M8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O47" sqref="O47"/>
    </sheetView>
  </sheetViews>
  <sheetFormatPr baseColWidth="10" defaultColWidth="9.140625" defaultRowHeight="13" x14ac:dyDescent="0"/>
  <cols>
    <col min="1" max="1" width="7.42578125" style="6" bestFit="1" customWidth="1"/>
    <col min="2" max="2" width="15.85546875" style="6" bestFit="1" customWidth="1"/>
    <col min="3" max="3" width="26" style="6" bestFit="1" customWidth="1"/>
    <col min="4" max="4" width="21.42578125" style="6" bestFit="1" customWidth="1"/>
    <col min="5" max="5" width="10.5703125" style="6" bestFit="1" customWidth="1"/>
    <col min="6" max="6" width="22.7109375" style="6" bestFit="1" customWidth="1"/>
    <col min="7" max="7" width="20" style="6" bestFit="1" customWidth="1"/>
    <col min="8" max="10" width="5.5703125" style="7" bestFit="1" customWidth="1"/>
    <col min="11" max="11" width="4.85546875" style="7" bestFit="1" customWidth="1"/>
    <col min="12" max="12" width="11.28515625" style="7" bestFit="1" customWidth="1"/>
    <col min="13" max="13" width="8.5703125" style="7" bestFit="1" customWidth="1"/>
    <col min="14" max="14" width="15.42578125" style="6" bestFit="1" customWidth="1"/>
    <col min="15" max="16384" width="9.140625" style="4"/>
  </cols>
  <sheetData>
    <row r="1" spans="1:14" s="3" customFormat="1" ht="29" customHeight="1">
      <c r="A1" s="39" t="s">
        <v>231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s="3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s="1" customFormat="1" ht="12.75" customHeight="1">
      <c r="A3" s="46" t="s">
        <v>62</v>
      </c>
      <c r="B3" s="48" t="s">
        <v>0</v>
      </c>
      <c r="C3" s="50" t="s">
        <v>229</v>
      </c>
      <c r="D3" s="50" t="s">
        <v>228</v>
      </c>
      <c r="E3" s="35" t="s">
        <v>12</v>
      </c>
      <c r="F3" s="35" t="s">
        <v>7</v>
      </c>
      <c r="G3" s="35" t="s">
        <v>10</v>
      </c>
      <c r="H3" s="35" t="s">
        <v>1</v>
      </c>
      <c r="I3" s="35"/>
      <c r="J3" s="35"/>
      <c r="K3" s="35"/>
      <c r="L3" s="35" t="s">
        <v>114</v>
      </c>
      <c r="M3" s="35" t="s">
        <v>6</v>
      </c>
      <c r="N3" s="37" t="s">
        <v>5</v>
      </c>
    </row>
    <row r="4" spans="1:14" s="1" customFormat="1" ht="21" customHeight="1" thickBot="1">
      <c r="A4" s="47"/>
      <c r="B4" s="49"/>
      <c r="C4" s="36"/>
      <c r="D4" s="36"/>
      <c r="E4" s="36"/>
      <c r="F4" s="36"/>
      <c r="G4" s="36"/>
      <c r="H4" s="2">
        <v>1</v>
      </c>
      <c r="I4" s="2">
        <v>2</v>
      </c>
      <c r="J4" s="2">
        <v>3</v>
      </c>
      <c r="K4" s="2" t="s">
        <v>8</v>
      </c>
      <c r="L4" s="36"/>
      <c r="M4" s="36"/>
      <c r="N4" s="38"/>
    </row>
    <row r="5" spans="1:14" ht="16">
      <c r="A5" s="52" t="s">
        <v>41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4" ht="14">
      <c r="A6" s="8" t="s">
        <v>60</v>
      </c>
      <c r="B6" s="8" t="s">
        <v>42</v>
      </c>
      <c r="C6" s="8" t="s">
        <v>43</v>
      </c>
      <c r="D6" s="8" t="s">
        <v>44</v>
      </c>
      <c r="E6" s="8" t="str">
        <f>"0,5994"</f>
        <v>0,5994</v>
      </c>
      <c r="F6" s="8" t="s">
        <v>17</v>
      </c>
      <c r="G6" s="30" t="s">
        <v>230</v>
      </c>
      <c r="H6" s="33" t="s">
        <v>45</v>
      </c>
      <c r="I6" s="29" t="s">
        <v>46</v>
      </c>
      <c r="J6" s="29" t="s">
        <v>46</v>
      </c>
      <c r="K6" s="11"/>
      <c r="L6" s="11" t="str">
        <f>"270,0"</f>
        <v>270,0</v>
      </c>
      <c r="M6" s="11" t="str">
        <f>"161,8380"</f>
        <v>161,8380</v>
      </c>
      <c r="N6" s="8" t="s">
        <v>51</v>
      </c>
    </row>
    <row r="7" spans="1:14">
      <c r="B7" s="6" t="s">
        <v>61</v>
      </c>
    </row>
    <row r="8" spans="1:14" ht="16">
      <c r="B8" s="6" t="s">
        <v>61</v>
      </c>
      <c r="F8" s="12"/>
    </row>
    <row r="9" spans="1:14" ht="16">
      <c r="B9" s="6" t="s">
        <v>61</v>
      </c>
      <c r="F9" s="12"/>
    </row>
    <row r="10" spans="1:14" ht="16">
      <c r="B10" s="6" t="s">
        <v>61</v>
      </c>
      <c r="F10" s="12"/>
    </row>
    <row r="11" spans="1:14" ht="16">
      <c r="B11" s="6" t="s">
        <v>61</v>
      </c>
      <c r="F11" s="12"/>
    </row>
    <row r="12" spans="1:14" ht="16">
      <c r="B12" s="6" t="s">
        <v>61</v>
      </c>
      <c r="F12" s="12"/>
    </row>
    <row r="13" spans="1:14" ht="16">
      <c r="B13" s="6" t="s">
        <v>61</v>
      </c>
      <c r="F13" s="12"/>
    </row>
    <row r="14" spans="1:14" ht="16">
      <c r="B14" s="6" t="s">
        <v>61</v>
      </c>
      <c r="F14" s="12"/>
    </row>
    <row r="15" spans="1:14">
      <c r="B15" s="6" t="s">
        <v>61</v>
      </c>
    </row>
    <row r="16" spans="1:14">
      <c r="B16" s="6" t="s">
        <v>61</v>
      </c>
      <c r="C16" s="7"/>
      <c r="D16" s="7"/>
      <c r="E16" s="7"/>
      <c r="F16" s="7"/>
      <c r="H16" s="4"/>
      <c r="I16" s="4"/>
      <c r="J16" s="4"/>
      <c r="K16" s="4"/>
      <c r="L16" s="4"/>
      <c r="M16" s="4"/>
      <c r="N16" s="4"/>
    </row>
    <row r="17" spans="2:14">
      <c r="B17" s="6" t="s">
        <v>61</v>
      </c>
      <c r="C17" s="7"/>
      <c r="D17" s="7"/>
      <c r="E17" s="7"/>
      <c r="F17" s="7"/>
      <c r="H17" s="4"/>
      <c r="I17" s="4"/>
      <c r="J17" s="4"/>
      <c r="K17" s="4"/>
      <c r="L17" s="4"/>
      <c r="M17" s="4"/>
      <c r="N17" s="4"/>
    </row>
    <row r="18" spans="2:14">
      <c r="B18" s="6" t="s">
        <v>61</v>
      </c>
      <c r="C18" s="7"/>
      <c r="D18" s="7"/>
      <c r="E18" s="7"/>
      <c r="F18" s="7"/>
      <c r="H18" s="4"/>
      <c r="I18" s="4"/>
      <c r="J18" s="4"/>
      <c r="K18" s="4"/>
      <c r="L18" s="4"/>
      <c r="M18" s="4"/>
      <c r="N18" s="4"/>
    </row>
    <row r="19" spans="2:14">
      <c r="B19" s="6" t="s">
        <v>61</v>
      </c>
      <c r="C19" s="7"/>
      <c r="D19" s="7"/>
      <c r="E19" s="7"/>
      <c r="F19" s="7"/>
      <c r="H19" s="4"/>
      <c r="I19" s="4"/>
      <c r="J19" s="4"/>
      <c r="K19" s="4"/>
      <c r="L19" s="4"/>
      <c r="M19" s="4"/>
      <c r="N19" s="4"/>
    </row>
    <row r="20" spans="2:14">
      <c r="B20" s="6" t="s">
        <v>61</v>
      </c>
      <c r="C20" s="7"/>
      <c r="D20" s="7"/>
      <c r="E20" s="7"/>
      <c r="F20" s="7"/>
      <c r="H20" s="4"/>
      <c r="I20" s="4"/>
      <c r="J20" s="4"/>
      <c r="K20" s="4"/>
      <c r="L20" s="4"/>
      <c r="M20" s="4"/>
      <c r="N20" s="4"/>
    </row>
    <row r="21" spans="2:14">
      <c r="B21" s="6" t="s">
        <v>61</v>
      </c>
      <c r="C21" s="7"/>
      <c r="D21" s="7"/>
      <c r="E21" s="7"/>
      <c r="F21" s="7"/>
      <c r="H21" s="4"/>
      <c r="I21" s="4"/>
      <c r="J21" s="4"/>
      <c r="K21" s="4"/>
      <c r="L21" s="4"/>
      <c r="M21" s="4"/>
      <c r="N21" s="4"/>
    </row>
    <row r="22" spans="2:14">
      <c r="C22" s="7"/>
      <c r="D22" s="7"/>
      <c r="E22" s="7"/>
      <c r="F22" s="7"/>
      <c r="H22" s="4"/>
      <c r="I22" s="4"/>
      <c r="J22" s="4"/>
      <c r="K22" s="4"/>
      <c r="L22" s="4"/>
      <c r="M22" s="4"/>
      <c r="N22" s="4"/>
    </row>
    <row r="23" spans="2:14">
      <c r="C23" s="7"/>
      <c r="D23" s="7"/>
      <c r="E23" s="7"/>
      <c r="F23" s="7"/>
      <c r="H23" s="4"/>
      <c r="I23" s="4"/>
      <c r="J23" s="4"/>
      <c r="K23" s="4"/>
      <c r="L23" s="4"/>
      <c r="M23" s="4"/>
      <c r="N23" s="4"/>
    </row>
  </sheetData>
  <mergeCells count="13">
    <mergeCell ref="A5:M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activeCell="A11" sqref="A11:M11"/>
    </sheetView>
  </sheetViews>
  <sheetFormatPr baseColWidth="10" defaultColWidth="9.140625" defaultRowHeight="13" x14ac:dyDescent="0"/>
  <cols>
    <col min="1" max="1" width="7.42578125" style="6" bestFit="1" customWidth="1"/>
    <col min="2" max="2" width="17.85546875" style="6" bestFit="1" customWidth="1"/>
    <col min="3" max="3" width="29" style="6" bestFit="1" customWidth="1"/>
    <col min="4" max="4" width="21.42578125" style="6" bestFit="1" customWidth="1"/>
    <col min="5" max="5" width="10.5703125" style="6" bestFit="1" customWidth="1"/>
    <col min="6" max="6" width="22.7109375" style="6" bestFit="1" customWidth="1"/>
    <col min="7" max="7" width="32" style="6" bestFit="1" customWidth="1"/>
    <col min="8" max="10" width="5.5703125" style="7" bestFit="1" customWidth="1"/>
    <col min="11" max="11" width="4.85546875" style="7" bestFit="1" customWidth="1"/>
    <col min="12" max="12" width="11.28515625" style="7" bestFit="1" customWidth="1"/>
    <col min="13" max="13" width="8.5703125" style="7" bestFit="1" customWidth="1"/>
    <col min="14" max="14" width="16.85546875" style="6" bestFit="1" customWidth="1"/>
    <col min="15" max="16384" width="9.140625" style="4"/>
  </cols>
  <sheetData>
    <row r="1" spans="1:14" s="3" customFormat="1" ht="29" customHeight="1">
      <c r="A1" s="39" t="s">
        <v>232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s="3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s="1" customFormat="1" ht="12.75" customHeight="1">
      <c r="A3" s="46" t="s">
        <v>62</v>
      </c>
      <c r="B3" s="48" t="s">
        <v>0</v>
      </c>
      <c r="C3" s="50" t="s">
        <v>229</v>
      </c>
      <c r="D3" s="50" t="s">
        <v>228</v>
      </c>
      <c r="E3" s="35" t="s">
        <v>12</v>
      </c>
      <c r="F3" s="35" t="s">
        <v>7</v>
      </c>
      <c r="G3" s="35" t="s">
        <v>10</v>
      </c>
      <c r="H3" s="35" t="s">
        <v>2</v>
      </c>
      <c r="I3" s="35"/>
      <c r="J3" s="35"/>
      <c r="K3" s="35"/>
      <c r="L3" s="35" t="s">
        <v>114</v>
      </c>
      <c r="M3" s="35" t="s">
        <v>6</v>
      </c>
      <c r="N3" s="37" t="s">
        <v>5</v>
      </c>
    </row>
    <row r="4" spans="1:14" s="1" customFormat="1" ht="21" customHeight="1" thickBot="1">
      <c r="A4" s="47"/>
      <c r="B4" s="49"/>
      <c r="C4" s="36"/>
      <c r="D4" s="36"/>
      <c r="E4" s="36"/>
      <c r="F4" s="36"/>
      <c r="G4" s="36"/>
      <c r="H4" s="2">
        <v>1</v>
      </c>
      <c r="I4" s="2">
        <v>2</v>
      </c>
      <c r="J4" s="2">
        <v>3</v>
      </c>
      <c r="K4" s="2" t="s">
        <v>8</v>
      </c>
      <c r="L4" s="36"/>
      <c r="M4" s="36"/>
      <c r="N4" s="38"/>
    </row>
    <row r="5" spans="1:14" ht="16">
      <c r="A5" s="52" t="s">
        <v>77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4" ht="14">
      <c r="A6" s="8" t="s">
        <v>60</v>
      </c>
      <c r="B6" s="8" t="s">
        <v>162</v>
      </c>
      <c r="C6" s="8" t="s">
        <v>163</v>
      </c>
      <c r="D6" s="8" t="s">
        <v>164</v>
      </c>
      <c r="E6" s="8" t="str">
        <f>"1,2036"</f>
        <v>1,2036</v>
      </c>
      <c r="F6" s="8" t="s">
        <v>17</v>
      </c>
      <c r="G6" s="8" t="s">
        <v>233</v>
      </c>
      <c r="H6" s="33" t="s">
        <v>81</v>
      </c>
      <c r="I6" s="10" t="s">
        <v>72</v>
      </c>
      <c r="J6" s="33" t="s">
        <v>72</v>
      </c>
      <c r="K6" s="11"/>
      <c r="L6" s="11" t="str">
        <f>"55,0"</f>
        <v>55,0</v>
      </c>
      <c r="M6" s="11" t="str">
        <f>"66,1980"</f>
        <v>66,1980</v>
      </c>
      <c r="N6" s="8" t="s">
        <v>165</v>
      </c>
    </row>
    <row r="7" spans="1:14">
      <c r="B7" s="6" t="s">
        <v>61</v>
      </c>
    </row>
    <row r="8" spans="1:14" ht="16">
      <c r="A8" s="54" t="s">
        <v>128</v>
      </c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 ht="14">
      <c r="A9" s="8" t="s">
        <v>60</v>
      </c>
      <c r="B9" s="8" t="s">
        <v>166</v>
      </c>
      <c r="C9" s="8" t="s">
        <v>167</v>
      </c>
      <c r="D9" s="8" t="s">
        <v>168</v>
      </c>
      <c r="E9" s="8" t="str">
        <f>"0,7193"</f>
        <v>0,7193</v>
      </c>
      <c r="F9" s="8" t="s">
        <v>17</v>
      </c>
      <c r="G9" s="8" t="s">
        <v>31</v>
      </c>
      <c r="H9" s="33" t="s">
        <v>59</v>
      </c>
      <c r="I9" s="10" t="s">
        <v>169</v>
      </c>
      <c r="J9" s="33" t="s">
        <v>169</v>
      </c>
      <c r="K9" s="11"/>
      <c r="L9" s="11" t="str">
        <f>"117,5"</f>
        <v>117,5</v>
      </c>
      <c r="M9" s="11" t="str">
        <f>"84,5177"</f>
        <v>84,5177</v>
      </c>
      <c r="N9" s="8" t="s">
        <v>51</v>
      </c>
    </row>
    <row r="10" spans="1:14">
      <c r="B10" s="6" t="s">
        <v>61</v>
      </c>
    </row>
    <row r="11" spans="1:14" ht="16">
      <c r="A11" s="54" t="s">
        <v>13</v>
      </c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4">
      <c r="A12" s="16" t="s">
        <v>60</v>
      </c>
      <c r="B12" s="16" t="s">
        <v>170</v>
      </c>
      <c r="C12" s="16" t="s">
        <v>171</v>
      </c>
      <c r="D12" s="16" t="s">
        <v>172</v>
      </c>
      <c r="E12" s="16" t="str">
        <f>"0,6916"</f>
        <v>0,6916</v>
      </c>
      <c r="F12" s="16" t="s">
        <v>17</v>
      </c>
      <c r="G12" s="16" t="s">
        <v>31</v>
      </c>
      <c r="H12" s="17" t="s">
        <v>173</v>
      </c>
      <c r="I12" s="17" t="s">
        <v>174</v>
      </c>
      <c r="J12" s="17" t="s">
        <v>175</v>
      </c>
      <c r="K12" s="18"/>
      <c r="L12" s="18" t="str">
        <f>"95,0"</f>
        <v>95,0</v>
      </c>
      <c r="M12" s="18" t="str">
        <f>"65,7020"</f>
        <v>65,7020</v>
      </c>
      <c r="N12" s="16" t="s">
        <v>51</v>
      </c>
    </row>
    <row r="13" spans="1:14">
      <c r="A13" s="19" t="s">
        <v>60</v>
      </c>
      <c r="B13" s="19" t="s">
        <v>176</v>
      </c>
      <c r="C13" s="19" t="s">
        <v>177</v>
      </c>
      <c r="D13" s="19" t="s">
        <v>178</v>
      </c>
      <c r="E13" s="19" t="str">
        <f>"0,6800"</f>
        <v>0,6800</v>
      </c>
      <c r="F13" s="19" t="s">
        <v>17</v>
      </c>
      <c r="G13" s="19" t="s">
        <v>31</v>
      </c>
      <c r="H13" s="20" t="s">
        <v>35</v>
      </c>
      <c r="I13" s="20" t="s">
        <v>179</v>
      </c>
      <c r="J13" s="20" t="s">
        <v>73</v>
      </c>
      <c r="K13" s="22"/>
      <c r="L13" s="22" t="str">
        <f>"127,5"</f>
        <v>127,5</v>
      </c>
      <c r="M13" s="22" t="str">
        <f>"86,7000"</f>
        <v>86,7000</v>
      </c>
      <c r="N13" s="19" t="s">
        <v>51</v>
      </c>
    </row>
    <row r="14" spans="1:14">
      <c r="B14" s="6" t="s">
        <v>61</v>
      </c>
    </row>
    <row r="15" spans="1:14" ht="16">
      <c r="A15" s="54" t="s">
        <v>142</v>
      </c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4">
      <c r="A16" s="8" t="s">
        <v>60</v>
      </c>
      <c r="B16" s="8" t="s">
        <v>180</v>
      </c>
      <c r="C16" s="8" t="s">
        <v>181</v>
      </c>
      <c r="D16" s="8" t="s">
        <v>182</v>
      </c>
      <c r="E16" s="8" t="str">
        <f>"0,6519"</f>
        <v>0,6519</v>
      </c>
      <c r="F16" s="8" t="s">
        <v>17</v>
      </c>
      <c r="G16" s="8" t="s">
        <v>183</v>
      </c>
      <c r="H16" s="9" t="s">
        <v>99</v>
      </c>
      <c r="I16" s="9" t="s">
        <v>36</v>
      </c>
      <c r="J16" s="10" t="s">
        <v>74</v>
      </c>
      <c r="K16" s="11"/>
      <c r="L16" s="11" t="str">
        <f>"130,0"</f>
        <v>130,0</v>
      </c>
      <c r="M16" s="11" t="str">
        <f>"84,7470"</f>
        <v>84,7470</v>
      </c>
      <c r="N16" s="8" t="s">
        <v>51</v>
      </c>
    </row>
    <row r="17" spans="1:14">
      <c r="B17" s="6" t="s">
        <v>61</v>
      </c>
    </row>
    <row r="18" spans="1:14" ht="16">
      <c r="A18" s="54" t="s">
        <v>27</v>
      </c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4">
      <c r="A19" s="16" t="s">
        <v>60</v>
      </c>
      <c r="B19" s="16" t="s">
        <v>184</v>
      </c>
      <c r="C19" s="16" t="s">
        <v>185</v>
      </c>
      <c r="D19" s="16" t="s">
        <v>186</v>
      </c>
      <c r="E19" s="16" t="str">
        <f>"0,6147"</f>
        <v>0,6147</v>
      </c>
      <c r="F19" s="16" t="s">
        <v>17</v>
      </c>
      <c r="G19" s="16" t="s">
        <v>31</v>
      </c>
      <c r="H19" s="17" t="s">
        <v>187</v>
      </c>
      <c r="I19" s="17" t="s">
        <v>37</v>
      </c>
      <c r="J19" s="17" t="s">
        <v>141</v>
      </c>
      <c r="K19" s="18"/>
      <c r="L19" s="18" t="str">
        <f>"145,0"</f>
        <v>145,0</v>
      </c>
      <c r="M19" s="18" t="str">
        <f>"89,1315"</f>
        <v>89,1315</v>
      </c>
      <c r="N19" s="16" t="s">
        <v>51</v>
      </c>
    </row>
    <row r="20" spans="1:14">
      <c r="A20" s="19" t="s">
        <v>60</v>
      </c>
      <c r="B20" s="19" t="s">
        <v>188</v>
      </c>
      <c r="C20" s="19" t="s">
        <v>189</v>
      </c>
      <c r="D20" s="19" t="s">
        <v>190</v>
      </c>
      <c r="E20" s="19" t="str">
        <f>"0,6142"</f>
        <v>0,6142</v>
      </c>
      <c r="F20" s="19" t="s">
        <v>17</v>
      </c>
      <c r="G20" s="19" t="s">
        <v>191</v>
      </c>
      <c r="H20" s="20" t="s">
        <v>22</v>
      </c>
      <c r="I20" s="20" t="s">
        <v>32</v>
      </c>
      <c r="J20" s="21" t="s">
        <v>119</v>
      </c>
      <c r="K20" s="22"/>
      <c r="L20" s="22" t="str">
        <f>"180,0"</f>
        <v>180,0</v>
      </c>
      <c r="M20" s="22" t="str">
        <f>"110,5560"</f>
        <v>110,5560</v>
      </c>
      <c r="N20" s="19" t="s">
        <v>101</v>
      </c>
    </row>
    <row r="21" spans="1:14">
      <c r="B21" s="6" t="s">
        <v>61</v>
      </c>
    </row>
    <row r="22" spans="1:14" ht="16">
      <c r="A22" s="54" t="s">
        <v>41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</row>
    <row r="23" spans="1:14" ht="14">
      <c r="A23" s="16" t="s">
        <v>60</v>
      </c>
      <c r="B23" s="16" t="s">
        <v>192</v>
      </c>
      <c r="C23" s="16" t="s">
        <v>193</v>
      </c>
      <c r="D23" s="16" t="s">
        <v>194</v>
      </c>
      <c r="E23" s="16" t="str">
        <f>"0,5898"</f>
        <v>0,5898</v>
      </c>
      <c r="F23" s="16" t="s">
        <v>17</v>
      </c>
      <c r="G23" s="16" t="s">
        <v>31</v>
      </c>
      <c r="H23" s="31" t="s">
        <v>48</v>
      </c>
      <c r="I23" s="17" t="s">
        <v>22</v>
      </c>
      <c r="J23" s="31" t="s">
        <v>23</v>
      </c>
      <c r="K23" s="18"/>
      <c r="L23" s="18" t="str">
        <f>"175,0"</f>
        <v>175,0</v>
      </c>
      <c r="M23" s="18" t="str">
        <f>"103,2150"</f>
        <v>103,2150</v>
      </c>
      <c r="N23" s="16" t="s">
        <v>195</v>
      </c>
    </row>
    <row r="24" spans="1:14" ht="14">
      <c r="A24" s="19" t="s">
        <v>161</v>
      </c>
      <c r="B24" s="19" t="s">
        <v>196</v>
      </c>
      <c r="C24" s="19" t="s">
        <v>197</v>
      </c>
      <c r="D24" s="19" t="s">
        <v>198</v>
      </c>
      <c r="E24" s="19" t="str">
        <f>"0,5930"</f>
        <v>0,5930</v>
      </c>
      <c r="F24" s="19" t="s">
        <v>17</v>
      </c>
      <c r="G24" s="19" t="s">
        <v>31</v>
      </c>
      <c r="H24" s="32" t="s">
        <v>47</v>
      </c>
      <c r="I24" s="32" t="s">
        <v>107</v>
      </c>
      <c r="J24" s="32" t="s">
        <v>48</v>
      </c>
      <c r="K24" s="22"/>
      <c r="L24" s="22" t="str">
        <f>"160,0"</f>
        <v>160,0</v>
      </c>
      <c r="M24" s="22" t="str">
        <f>"94,8800"</f>
        <v>94,8800</v>
      </c>
      <c r="N24" s="19" t="s">
        <v>51</v>
      </c>
    </row>
    <row r="25" spans="1:14">
      <c r="B25" s="6" t="s">
        <v>61</v>
      </c>
    </row>
    <row r="26" spans="1:14" ht="16">
      <c r="A26" s="54" t="s">
        <v>199</v>
      </c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</row>
    <row r="27" spans="1:14">
      <c r="A27" s="8" t="s">
        <v>60</v>
      </c>
      <c r="B27" s="8" t="s">
        <v>200</v>
      </c>
      <c r="C27" s="8" t="s">
        <v>201</v>
      </c>
      <c r="D27" s="8" t="s">
        <v>202</v>
      </c>
      <c r="E27" s="8" t="str">
        <f>"0,5749"</f>
        <v>0,5749</v>
      </c>
      <c r="F27" s="8" t="s">
        <v>17</v>
      </c>
      <c r="G27" s="8" t="s">
        <v>203</v>
      </c>
      <c r="H27" s="9" t="s">
        <v>48</v>
      </c>
      <c r="I27" s="9" t="s">
        <v>22</v>
      </c>
      <c r="J27" s="10" t="s">
        <v>204</v>
      </c>
      <c r="K27" s="11"/>
      <c r="L27" s="11" t="str">
        <f>"170,0"</f>
        <v>170,0</v>
      </c>
      <c r="M27" s="11" t="str">
        <f>"97,7330"</f>
        <v>97,7330</v>
      </c>
      <c r="N27" s="8" t="s">
        <v>51</v>
      </c>
    </row>
    <row r="28" spans="1:14">
      <c r="B28" s="6" t="s">
        <v>61</v>
      </c>
    </row>
    <row r="29" spans="1:14" ht="16">
      <c r="B29" s="6" t="s">
        <v>61</v>
      </c>
      <c r="F29" s="12"/>
    </row>
    <row r="30" spans="1:14" ht="16">
      <c r="B30" s="6" t="s">
        <v>61</v>
      </c>
      <c r="F30" s="12"/>
    </row>
    <row r="31" spans="1:14" ht="16">
      <c r="B31" s="6" t="s">
        <v>61</v>
      </c>
      <c r="F31" s="12"/>
    </row>
    <row r="32" spans="1:14" ht="16">
      <c r="B32" s="6" t="s">
        <v>61</v>
      </c>
      <c r="F32" s="12"/>
    </row>
    <row r="33" spans="2:14" ht="16">
      <c r="B33" s="6" t="s">
        <v>61</v>
      </c>
      <c r="F33" s="12"/>
    </row>
    <row r="34" spans="2:14" ht="16">
      <c r="B34" s="6" t="s">
        <v>61</v>
      </c>
      <c r="F34" s="12"/>
    </row>
    <row r="35" spans="2:14" ht="16">
      <c r="B35" s="6" t="s">
        <v>61</v>
      </c>
      <c r="F35" s="12"/>
    </row>
    <row r="36" spans="2:14">
      <c r="B36" s="6" t="s">
        <v>61</v>
      </c>
      <c r="C36" s="7"/>
      <c r="D36" s="7"/>
      <c r="E36" s="7"/>
      <c r="F36" s="7"/>
      <c r="G36" s="7"/>
      <c r="I36" s="6"/>
      <c r="J36" s="4"/>
      <c r="K36" s="4"/>
      <c r="L36" s="4"/>
      <c r="M36" s="4"/>
      <c r="N36" s="4"/>
    </row>
    <row r="37" spans="2:14">
      <c r="B37" s="6" t="s">
        <v>61</v>
      </c>
      <c r="C37" s="7"/>
      <c r="D37" s="7"/>
      <c r="E37" s="7"/>
      <c r="F37" s="7"/>
      <c r="G37" s="7"/>
      <c r="I37" s="6"/>
      <c r="J37" s="4"/>
      <c r="K37" s="4"/>
      <c r="L37" s="4"/>
      <c r="M37" s="4"/>
      <c r="N37" s="4"/>
    </row>
    <row r="38" spans="2:14">
      <c r="B38" s="6" t="s">
        <v>61</v>
      </c>
      <c r="C38" s="7"/>
      <c r="D38" s="7"/>
      <c r="E38" s="7"/>
      <c r="F38" s="7"/>
      <c r="G38" s="7"/>
      <c r="I38" s="6"/>
      <c r="J38" s="4"/>
      <c r="K38" s="4"/>
      <c r="L38" s="4"/>
      <c r="M38" s="4"/>
      <c r="N38" s="4"/>
    </row>
    <row r="39" spans="2:14">
      <c r="B39" s="6" t="s">
        <v>61</v>
      </c>
      <c r="C39" s="7"/>
      <c r="D39" s="7"/>
      <c r="E39" s="7"/>
      <c r="F39" s="7"/>
      <c r="G39" s="7"/>
      <c r="I39" s="6"/>
      <c r="J39" s="4"/>
      <c r="K39" s="4"/>
      <c r="L39" s="4"/>
      <c r="M39" s="4"/>
      <c r="N39" s="4"/>
    </row>
    <row r="40" spans="2:14">
      <c r="B40" s="6" t="s">
        <v>61</v>
      </c>
      <c r="C40" s="7"/>
      <c r="D40" s="7"/>
      <c r="E40" s="7"/>
      <c r="F40" s="7"/>
      <c r="G40" s="7"/>
      <c r="I40" s="6"/>
      <c r="J40" s="4"/>
      <c r="K40" s="4"/>
      <c r="L40" s="4"/>
      <c r="M40" s="4"/>
      <c r="N40" s="4"/>
    </row>
    <row r="41" spans="2:14">
      <c r="B41" s="6" t="s">
        <v>61</v>
      </c>
      <c r="C41" s="7"/>
      <c r="D41" s="7"/>
      <c r="E41" s="7"/>
      <c r="F41" s="7"/>
      <c r="G41" s="7"/>
      <c r="I41" s="6"/>
      <c r="J41" s="4"/>
      <c r="K41" s="4"/>
      <c r="L41" s="4"/>
      <c r="M41" s="4"/>
      <c r="N41" s="4"/>
    </row>
    <row r="42" spans="2:14">
      <c r="B42" s="6" t="s">
        <v>61</v>
      </c>
      <c r="C42" s="7"/>
      <c r="D42" s="7"/>
      <c r="E42" s="7"/>
      <c r="F42" s="7"/>
      <c r="G42" s="7"/>
      <c r="I42" s="6"/>
      <c r="J42" s="4"/>
      <c r="K42" s="4"/>
      <c r="L42" s="4"/>
      <c r="M42" s="4"/>
      <c r="N42" s="4"/>
    </row>
    <row r="43" spans="2:14">
      <c r="B43" s="6" t="s">
        <v>61</v>
      </c>
      <c r="C43" s="7"/>
      <c r="D43" s="7"/>
      <c r="E43" s="7"/>
      <c r="F43" s="7"/>
      <c r="G43" s="7"/>
      <c r="I43" s="6"/>
      <c r="J43" s="4"/>
      <c r="K43" s="4"/>
      <c r="L43" s="4"/>
      <c r="M43" s="4"/>
      <c r="N43" s="4"/>
    </row>
    <row r="44" spans="2:14">
      <c r="B44" s="6" t="s">
        <v>61</v>
      </c>
      <c r="C44" s="7"/>
      <c r="D44" s="7"/>
      <c r="E44" s="7"/>
      <c r="F44" s="7"/>
      <c r="G44" s="7"/>
      <c r="I44" s="6"/>
      <c r="J44" s="4"/>
      <c r="K44" s="4"/>
      <c r="L44" s="4"/>
      <c r="M44" s="4"/>
      <c r="N44" s="4"/>
    </row>
    <row r="45" spans="2:14">
      <c r="B45" s="6" t="s">
        <v>61</v>
      </c>
      <c r="C45" s="7"/>
      <c r="D45" s="7"/>
      <c r="E45" s="7"/>
      <c r="F45" s="7"/>
      <c r="G45" s="7"/>
      <c r="I45" s="6"/>
      <c r="J45" s="4"/>
      <c r="K45" s="4"/>
      <c r="L45" s="4"/>
      <c r="M45" s="4"/>
      <c r="N45" s="4"/>
    </row>
    <row r="46" spans="2:14">
      <c r="B46" s="6" t="s">
        <v>61</v>
      </c>
      <c r="C46" s="7"/>
      <c r="D46" s="7"/>
      <c r="E46" s="7"/>
      <c r="F46" s="7"/>
      <c r="G46" s="7"/>
      <c r="I46" s="6"/>
      <c r="J46" s="4"/>
      <c r="K46" s="4"/>
      <c r="L46" s="4"/>
      <c r="M46" s="4"/>
      <c r="N46" s="4"/>
    </row>
    <row r="47" spans="2:14">
      <c r="B47" s="6" t="s">
        <v>61</v>
      </c>
      <c r="C47" s="7"/>
      <c r="D47" s="7"/>
      <c r="E47" s="7"/>
      <c r="F47" s="7"/>
      <c r="G47" s="7"/>
      <c r="I47" s="6"/>
      <c r="J47" s="4"/>
      <c r="K47" s="4"/>
      <c r="L47" s="4"/>
      <c r="M47" s="4"/>
      <c r="N47" s="4"/>
    </row>
    <row r="48" spans="2:14">
      <c r="B48" s="6" t="s">
        <v>61</v>
      </c>
      <c r="C48" s="7"/>
      <c r="D48" s="7"/>
      <c r="E48" s="7"/>
      <c r="F48" s="7"/>
      <c r="G48" s="7"/>
      <c r="I48" s="6"/>
      <c r="J48" s="4"/>
      <c r="K48" s="4"/>
      <c r="L48" s="4"/>
      <c r="M48" s="4"/>
      <c r="N48" s="4"/>
    </row>
    <row r="49" spans="2:14">
      <c r="B49" s="6" t="s">
        <v>61</v>
      </c>
      <c r="C49" s="7"/>
      <c r="D49" s="7"/>
      <c r="E49" s="7"/>
      <c r="F49" s="7"/>
      <c r="G49" s="7"/>
      <c r="I49" s="6"/>
      <c r="J49" s="4"/>
      <c r="K49" s="4"/>
      <c r="L49" s="4"/>
      <c r="M49" s="4"/>
      <c r="N49" s="4"/>
    </row>
    <row r="50" spans="2:14">
      <c r="B50" s="6" t="s">
        <v>61</v>
      </c>
      <c r="C50" s="7"/>
      <c r="D50" s="7"/>
      <c r="E50" s="7"/>
      <c r="F50" s="7"/>
      <c r="G50" s="7"/>
      <c r="I50" s="6"/>
      <c r="J50" s="4"/>
      <c r="K50" s="4"/>
      <c r="L50" s="4"/>
      <c r="M50" s="4"/>
      <c r="N50" s="4"/>
    </row>
    <row r="51" spans="2:14">
      <c r="B51" s="6" t="s">
        <v>61</v>
      </c>
      <c r="C51" s="7"/>
      <c r="D51" s="7"/>
      <c r="E51" s="7"/>
      <c r="F51" s="7"/>
      <c r="G51" s="7"/>
      <c r="I51" s="6"/>
      <c r="J51" s="4"/>
      <c r="K51" s="4"/>
      <c r="L51" s="4"/>
      <c r="M51" s="4"/>
      <c r="N51" s="4"/>
    </row>
    <row r="52" spans="2:14">
      <c r="B52" s="6" t="s">
        <v>61</v>
      </c>
      <c r="C52" s="7"/>
      <c r="D52" s="7"/>
      <c r="E52" s="7"/>
      <c r="F52" s="7"/>
      <c r="G52" s="7"/>
      <c r="I52" s="6"/>
      <c r="J52" s="4"/>
      <c r="K52" s="4"/>
      <c r="L52" s="4"/>
      <c r="M52" s="4"/>
      <c r="N52" s="4"/>
    </row>
    <row r="53" spans="2:14">
      <c r="B53" s="6" t="s">
        <v>61</v>
      </c>
      <c r="C53" s="7"/>
      <c r="D53" s="7"/>
      <c r="E53" s="7"/>
      <c r="F53" s="7"/>
      <c r="G53" s="7"/>
      <c r="I53" s="6"/>
      <c r="J53" s="4"/>
      <c r="K53" s="4"/>
      <c r="L53" s="4"/>
      <c r="M53" s="4"/>
      <c r="N53" s="4"/>
    </row>
    <row r="54" spans="2:14">
      <c r="B54" s="6" t="s">
        <v>61</v>
      </c>
      <c r="C54" s="7"/>
      <c r="D54" s="7"/>
      <c r="E54" s="7"/>
      <c r="F54" s="7"/>
      <c r="G54" s="7"/>
      <c r="I54" s="6"/>
      <c r="J54" s="4"/>
      <c r="K54" s="4"/>
      <c r="L54" s="4"/>
      <c r="M54" s="4"/>
      <c r="N54" s="4"/>
    </row>
    <row r="55" spans="2:14">
      <c r="B55" s="6" t="s">
        <v>61</v>
      </c>
      <c r="C55" s="7"/>
      <c r="D55" s="7"/>
      <c r="E55" s="7"/>
      <c r="F55" s="7"/>
      <c r="G55" s="7"/>
      <c r="I55" s="6"/>
      <c r="J55" s="4"/>
      <c r="K55" s="4"/>
      <c r="L55" s="4"/>
      <c r="M55" s="4"/>
      <c r="N55" s="4"/>
    </row>
    <row r="56" spans="2:14">
      <c r="B56" s="6" t="s">
        <v>61</v>
      </c>
      <c r="C56" s="7"/>
      <c r="D56" s="7"/>
      <c r="E56" s="7"/>
      <c r="F56" s="7"/>
      <c r="G56" s="7"/>
      <c r="I56" s="6"/>
      <c r="J56" s="4"/>
      <c r="K56" s="4"/>
      <c r="L56" s="4"/>
      <c r="M56" s="4"/>
      <c r="N56" s="4"/>
    </row>
    <row r="57" spans="2:14">
      <c r="B57" s="6" t="s">
        <v>61</v>
      </c>
      <c r="C57" s="7"/>
      <c r="D57" s="7"/>
      <c r="E57" s="7"/>
      <c r="F57" s="7"/>
      <c r="G57" s="7"/>
      <c r="I57" s="6"/>
      <c r="J57" s="4"/>
      <c r="K57" s="4"/>
      <c r="L57" s="4"/>
      <c r="M57" s="4"/>
      <c r="N57" s="4"/>
    </row>
    <row r="58" spans="2:14">
      <c r="B58" s="6" t="s">
        <v>61</v>
      </c>
      <c r="C58" s="7"/>
      <c r="D58" s="7"/>
      <c r="E58" s="7"/>
      <c r="F58" s="7"/>
      <c r="G58" s="7"/>
      <c r="I58" s="6"/>
      <c r="J58" s="4"/>
      <c r="K58" s="4"/>
      <c r="L58" s="4"/>
      <c r="M58" s="4"/>
      <c r="N58" s="4"/>
    </row>
    <row r="59" spans="2:14">
      <c r="B59" s="6" t="s">
        <v>61</v>
      </c>
      <c r="C59" s="7"/>
      <c r="D59" s="7"/>
      <c r="E59" s="7"/>
      <c r="F59" s="7"/>
      <c r="G59" s="7"/>
      <c r="I59" s="6"/>
      <c r="J59" s="4"/>
      <c r="K59" s="4"/>
      <c r="L59" s="4"/>
      <c r="M59" s="4"/>
      <c r="N59" s="4"/>
    </row>
    <row r="60" spans="2:14">
      <c r="B60" s="6" t="s">
        <v>61</v>
      </c>
      <c r="C60" s="7"/>
      <c r="D60" s="7"/>
      <c r="E60" s="7"/>
      <c r="F60" s="7"/>
      <c r="G60" s="7"/>
      <c r="I60" s="6"/>
      <c r="J60" s="4"/>
      <c r="K60" s="4"/>
      <c r="L60" s="4"/>
      <c r="M60" s="4"/>
      <c r="N60" s="4"/>
    </row>
    <row r="61" spans="2:14">
      <c r="B61" s="6" t="s">
        <v>61</v>
      </c>
      <c r="C61" s="7"/>
      <c r="D61" s="7"/>
      <c r="E61" s="7"/>
      <c r="F61" s="7"/>
      <c r="G61" s="7"/>
      <c r="I61" s="6"/>
      <c r="J61" s="4"/>
      <c r="K61" s="4"/>
      <c r="L61" s="4"/>
      <c r="M61" s="4"/>
      <c r="N61" s="4"/>
    </row>
    <row r="62" spans="2:14">
      <c r="B62" s="6" t="s">
        <v>61</v>
      </c>
      <c r="C62" s="7"/>
      <c r="D62" s="7"/>
      <c r="E62" s="7"/>
      <c r="F62" s="7"/>
      <c r="G62" s="7"/>
      <c r="I62" s="6"/>
      <c r="J62" s="4"/>
      <c r="K62" s="4"/>
      <c r="L62" s="4"/>
      <c r="M62" s="4"/>
      <c r="N62" s="4"/>
    </row>
    <row r="63" spans="2:14">
      <c r="B63" s="6" t="s">
        <v>61</v>
      </c>
      <c r="C63" s="7"/>
      <c r="D63" s="7"/>
      <c r="E63" s="7"/>
      <c r="F63" s="7"/>
      <c r="G63" s="7"/>
      <c r="I63" s="6"/>
      <c r="J63" s="4"/>
      <c r="K63" s="4"/>
      <c r="L63" s="4"/>
      <c r="M63" s="4"/>
      <c r="N63" s="4"/>
    </row>
    <row r="64" spans="2:14">
      <c r="B64" s="6" t="s">
        <v>61</v>
      </c>
    </row>
  </sheetData>
  <mergeCells count="19">
    <mergeCell ref="N3:N4"/>
    <mergeCell ref="A5:M5"/>
    <mergeCell ref="A8:M8"/>
    <mergeCell ref="A11:M11"/>
    <mergeCell ref="A1:N2"/>
    <mergeCell ref="A3:A4"/>
    <mergeCell ref="C3:C4"/>
    <mergeCell ref="D3:D4"/>
    <mergeCell ref="E3:E4"/>
    <mergeCell ref="F3:F4"/>
    <mergeCell ref="G3:G4"/>
    <mergeCell ref="H3:K3"/>
    <mergeCell ref="A15:M15"/>
    <mergeCell ref="A18:M18"/>
    <mergeCell ref="A22:M22"/>
    <mergeCell ref="A26:M26"/>
    <mergeCell ref="B3:B4"/>
    <mergeCell ref="L3:L4"/>
    <mergeCell ref="M3:M4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D3" sqref="D3:D4"/>
    </sheetView>
  </sheetViews>
  <sheetFormatPr baseColWidth="10" defaultColWidth="9.140625" defaultRowHeight="13" x14ac:dyDescent="0"/>
  <cols>
    <col min="1" max="1" width="7.42578125" style="6" bestFit="1" customWidth="1"/>
    <col min="2" max="2" width="20.42578125" style="6" bestFit="1" customWidth="1"/>
    <col min="3" max="3" width="28.5703125" style="6" bestFit="1" customWidth="1"/>
    <col min="4" max="4" width="21.42578125" style="6" bestFit="1" customWidth="1"/>
    <col min="5" max="5" width="10.5703125" style="6" bestFit="1" customWidth="1"/>
    <col min="6" max="6" width="22.7109375" style="6" bestFit="1" customWidth="1"/>
    <col min="7" max="7" width="31.85546875" style="6" bestFit="1" customWidth="1"/>
    <col min="8" max="10" width="5.5703125" style="7" bestFit="1" customWidth="1"/>
    <col min="11" max="11" width="4.85546875" style="7" bestFit="1" customWidth="1"/>
    <col min="12" max="12" width="11.28515625" style="7" bestFit="1" customWidth="1"/>
    <col min="13" max="13" width="8.5703125" style="7" bestFit="1" customWidth="1"/>
    <col min="14" max="14" width="17.5703125" style="6" bestFit="1" customWidth="1"/>
    <col min="15" max="16384" width="9.140625" style="4"/>
  </cols>
  <sheetData>
    <row r="1" spans="1:14" s="3" customFormat="1" ht="29" customHeight="1">
      <c r="A1" s="39" t="s">
        <v>234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s="3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s="1" customFormat="1" ht="12.75" customHeight="1">
      <c r="A3" s="46" t="s">
        <v>62</v>
      </c>
      <c r="B3" s="48" t="s">
        <v>0</v>
      </c>
      <c r="C3" s="50" t="s">
        <v>229</v>
      </c>
      <c r="D3" s="50" t="s">
        <v>235</v>
      </c>
      <c r="E3" s="35" t="s">
        <v>12</v>
      </c>
      <c r="F3" s="35" t="s">
        <v>7</v>
      </c>
      <c r="G3" s="35" t="s">
        <v>10</v>
      </c>
      <c r="H3" s="35" t="s">
        <v>2</v>
      </c>
      <c r="I3" s="35"/>
      <c r="J3" s="35"/>
      <c r="K3" s="35"/>
      <c r="L3" s="35" t="s">
        <v>114</v>
      </c>
      <c r="M3" s="35" t="s">
        <v>6</v>
      </c>
      <c r="N3" s="37" t="s">
        <v>5</v>
      </c>
    </row>
    <row r="4" spans="1:14" s="1" customFormat="1" ht="21" customHeight="1" thickBot="1">
      <c r="A4" s="47"/>
      <c r="B4" s="49"/>
      <c r="C4" s="36"/>
      <c r="D4" s="36"/>
      <c r="E4" s="36"/>
      <c r="F4" s="36"/>
      <c r="G4" s="36"/>
      <c r="H4" s="2">
        <v>1</v>
      </c>
      <c r="I4" s="2">
        <v>2</v>
      </c>
      <c r="J4" s="2">
        <v>3</v>
      </c>
      <c r="K4" s="2" t="s">
        <v>8</v>
      </c>
      <c r="L4" s="36"/>
      <c r="M4" s="36"/>
      <c r="N4" s="38"/>
    </row>
    <row r="5" spans="1:14" ht="16">
      <c r="A5" s="52" t="s">
        <v>121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4">
      <c r="A6" s="8" t="s">
        <v>60</v>
      </c>
      <c r="B6" s="8" t="s">
        <v>122</v>
      </c>
      <c r="C6" s="8" t="s">
        <v>123</v>
      </c>
      <c r="D6" s="8" t="s">
        <v>124</v>
      </c>
      <c r="E6" s="8" t="str">
        <f>"1,1604"</f>
        <v>1,1604</v>
      </c>
      <c r="F6" s="8" t="s">
        <v>17</v>
      </c>
      <c r="G6" s="8" t="s">
        <v>236</v>
      </c>
      <c r="H6" s="9" t="s">
        <v>81</v>
      </c>
      <c r="I6" s="9" t="s">
        <v>125</v>
      </c>
      <c r="J6" s="9" t="s">
        <v>126</v>
      </c>
      <c r="K6" s="11"/>
      <c r="L6" s="11" t="str">
        <f>"62,5"</f>
        <v>62,5</v>
      </c>
      <c r="M6" s="11" t="str">
        <f>"72,5250"</f>
        <v>72,5250</v>
      </c>
      <c r="N6" s="8" t="s">
        <v>127</v>
      </c>
    </row>
    <row r="7" spans="1:14">
      <c r="B7" s="6" t="s">
        <v>61</v>
      </c>
    </row>
    <row r="8" spans="1:14" ht="16">
      <c r="A8" s="54" t="s">
        <v>128</v>
      </c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>
      <c r="A9" s="16" t="s">
        <v>60</v>
      </c>
      <c r="B9" s="16" t="s">
        <v>129</v>
      </c>
      <c r="C9" s="16" t="s">
        <v>130</v>
      </c>
      <c r="D9" s="16" t="s">
        <v>131</v>
      </c>
      <c r="E9" s="16" t="str">
        <f>"0,9604"</f>
        <v>0,9604</v>
      </c>
      <c r="F9" s="16" t="s">
        <v>17</v>
      </c>
      <c r="G9" s="16" t="s">
        <v>31</v>
      </c>
      <c r="H9" s="17" t="s">
        <v>82</v>
      </c>
      <c r="I9" s="23" t="s">
        <v>87</v>
      </c>
      <c r="J9" s="17" t="s">
        <v>132</v>
      </c>
      <c r="K9" s="18"/>
      <c r="L9" s="18" t="str">
        <f>"70,0"</f>
        <v>70,0</v>
      </c>
      <c r="M9" s="18" t="str">
        <f>"67,2280"</f>
        <v>67,2280</v>
      </c>
      <c r="N9" s="16" t="s">
        <v>227</v>
      </c>
    </row>
    <row r="10" spans="1:14">
      <c r="A10" s="24" t="s">
        <v>60</v>
      </c>
      <c r="B10" s="24" t="s">
        <v>133</v>
      </c>
      <c r="C10" s="24" t="s">
        <v>134</v>
      </c>
      <c r="D10" s="24" t="s">
        <v>135</v>
      </c>
      <c r="E10" s="24" t="str">
        <f>"0,9751"</f>
        <v>0,9751</v>
      </c>
      <c r="F10" s="24" t="s">
        <v>17</v>
      </c>
      <c r="G10" s="24" t="s">
        <v>31</v>
      </c>
      <c r="H10" s="25" t="s">
        <v>132</v>
      </c>
      <c r="I10" s="25" t="s">
        <v>136</v>
      </c>
      <c r="J10" s="25" t="s">
        <v>58</v>
      </c>
      <c r="K10" s="26"/>
      <c r="L10" s="26" t="str">
        <f>"82,5"</f>
        <v>82,5</v>
      </c>
      <c r="M10" s="26" t="str">
        <f>"80,4457"</f>
        <v>80,4457</v>
      </c>
      <c r="N10" s="24" t="s">
        <v>51</v>
      </c>
    </row>
    <row r="11" spans="1:14">
      <c r="A11" s="19" t="s">
        <v>60</v>
      </c>
      <c r="B11" s="19" t="s">
        <v>129</v>
      </c>
      <c r="C11" s="19" t="s">
        <v>137</v>
      </c>
      <c r="D11" s="19" t="s">
        <v>131</v>
      </c>
      <c r="E11" s="19" t="str">
        <f>"0,9604"</f>
        <v>0,9604</v>
      </c>
      <c r="F11" s="19" t="s">
        <v>17</v>
      </c>
      <c r="G11" s="19" t="s">
        <v>31</v>
      </c>
      <c r="H11" s="20" t="s">
        <v>82</v>
      </c>
      <c r="I11" s="21" t="s">
        <v>87</v>
      </c>
      <c r="J11" s="20" t="s">
        <v>132</v>
      </c>
      <c r="K11" s="22"/>
      <c r="L11" s="22" t="str">
        <f>"70,0"</f>
        <v>70,0</v>
      </c>
      <c r="M11" s="22" t="str">
        <f>"67,2280"</f>
        <v>67,2280</v>
      </c>
      <c r="N11" s="19" t="s">
        <v>227</v>
      </c>
    </row>
    <row r="12" spans="1:14">
      <c r="B12" s="6" t="s">
        <v>61</v>
      </c>
    </row>
    <row r="13" spans="1:14" ht="16">
      <c r="A13" s="54" t="s">
        <v>13</v>
      </c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4">
      <c r="A14" s="8" t="s">
        <v>60</v>
      </c>
      <c r="B14" s="8" t="s">
        <v>138</v>
      </c>
      <c r="C14" s="8" t="s">
        <v>139</v>
      </c>
      <c r="D14" s="8" t="s">
        <v>140</v>
      </c>
      <c r="E14" s="8" t="str">
        <f>"0,6893"</f>
        <v>0,6893</v>
      </c>
      <c r="F14" s="8" t="s">
        <v>17</v>
      </c>
      <c r="G14" s="8" t="s">
        <v>31</v>
      </c>
      <c r="H14" s="9" t="s">
        <v>37</v>
      </c>
      <c r="I14" s="9" t="s">
        <v>141</v>
      </c>
      <c r="J14" s="9" t="s">
        <v>47</v>
      </c>
      <c r="K14" s="11"/>
      <c r="L14" s="11" t="str">
        <f>"150,0"</f>
        <v>150,0</v>
      </c>
      <c r="M14" s="11" t="str">
        <f>"103,3950"</f>
        <v>103,3950</v>
      </c>
      <c r="N14" s="8" t="s">
        <v>51</v>
      </c>
    </row>
    <row r="15" spans="1:14">
      <c r="B15" s="6" t="s">
        <v>61</v>
      </c>
    </row>
    <row r="16" spans="1:14" ht="16">
      <c r="A16" s="54" t="s">
        <v>142</v>
      </c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1:14">
      <c r="A17" s="8" t="s">
        <v>160</v>
      </c>
      <c r="B17" s="8" t="s">
        <v>143</v>
      </c>
      <c r="C17" s="8" t="s">
        <v>144</v>
      </c>
      <c r="D17" s="8" t="s">
        <v>145</v>
      </c>
      <c r="E17" s="8" t="str">
        <f>"0,6413"</f>
        <v>0,6413</v>
      </c>
      <c r="F17" s="8" t="s">
        <v>17</v>
      </c>
      <c r="G17" s="8" t="s">
        <v>146</v>
      </c>
      <c r="H17" s="10" t="s">
        <v>23</v>
      </c>
      <c r="I17" s="10" t="s">
        <v>23</v>
      </c>
      <c r="J17" s="10" t="s">
        <v>23</v>
      </c>
      <c r="K17" s="11"/>
      <c r="L17" s="11" t="str">
        <f>"0,0"</f>
        <v>0,0</v>
      </c>
      <c r="M17" s="11" t="str">
        <f>"0,0000"</f>
        <v>0,0000</v>
      </c>
      <c r="N17" s="8" t="s">
        <v>51</v>
      </c>
    </row>
    <row r="18" spans="1:14">
      <c r="B18" s="6" t="s">
        <v>61</v>
      </c>
    </row>
    <row r="19" spans="1:14" ht="16">
      <c r="A19" s="54" t="s">
        <v>27</v>
      </c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14">
      <c r="A20" s="16" t="s">
        <v>60</v>
      </c>
      <c r="B20" s="16" t="s">
        <v>147</v>
      </c>
      <c r="C20" s="16" t="s">
        <v>148</v>
      </c>
      <c r="D20" s="16" t="s">
        <v>149</v>
      </c>
      <c r="E20" s="16" t="str">
        <f>"0,6091"</f>
        <v>0,6091</v>
      </c>
      <c r="F20" s="16" t="s">
        <v>17</v>
      </c>
      <c r="G20" s="16" t="s">
        <v>31</v>
      </c>
      <c r="H20" s="17" t="s">
        <v>150</v>
      </c>
      <c r="I20" s="23" t="s">
        <v>151</v>
      </c>
      <c r="J20" s="17" t="s">
        <v>151</v>
      </c>
      <c r="K20" s="18"/>
      <c r="L20" s="18" t="str">
        <f>"202,5"</f>
        <v>202,5</v>
      </c>
      <c r="M20" s="18" t="str">
        <f>"123,3427"</f>
        <v>123,3427</v>
      </c>
      <c r="N20" s="16" t="s">
        <v>51</v>
      </c>
    </row>
    <row r="21" spans="1:14">
      <c r="A21" s="24" t="s">
        <v>161</v>
      </c>
      <c r="B21" s="24" t="s">
        <v>152</v>
      </c>
      <c r="C21" s="24" t="s">
        <v>153</v>
      </c>
      <c r="D21" s="24" t="s">
        <v>154</v>
      </c>
      <c r="E21" s="24" t="str">
        <f>"0,6144"</f>
        <v>0,6144</v>
      </c>
      <c r="F21" s="24" t="s">
        <v>17</v>
      </c>
      <c r="G21" s="24" t="s">
        <v>237</v>
      </c>
      <c r="H21" s="27" t="s">
        <v>141</v>
      </c>
      <c r="I21" s="25" t="s">
        <v>47</v>
      </c>
      <c r="J21" s="27" t="s">
        <v>155</v>
      </c>
      <c r="K21" s="26"/>
      <c r="L21" s="26" t="str">
        <f>"150,0"</f>
        <v>150,0</v>
      </c>
      <c r="M21" s="26" t="str">
        <f>"92,1600"</f>
        <v>92,1600</v>
      </c>
      <c r="N21" s="24" t="s">
        <v>94</v>
      </c>
    </row>
    <row r="22" spans="1:14">
      <c r="A22" s="19" t="s">
        <v>60</v>
      </c>
      <c r="B22" s="19" t="s">
        <v>156</v>
      </c>
      <c r="C22" s="19" t="s">
        <v>157</v>
      </c>
      <c r="D22" s="19" t="s">
        <v>158</v>
      </c>
      <c r="E22" s="19" t="str">
        <f>"0,6282"</f>
        <v>0,6282</v>
      </c>
      <c r="F22" s="19" t="s">
        <v>17</v>
      </c>
      <c r="G22" s="19" t="s">
        <v>31</v>
      </c>
      <c r="H22" s="20" t="s">
        <v>87</v>
      </c>
      <c r="I22" s="20" t="s">
        <v>132</v>
      </c>
      <c r="J22" s="20" t="s">
        <v>159</v>
      </c>
      <c r="K22" s="22"/>
      <c r="L22" s="22" t="str">
        <f>"75,0"</f>
        <v>75,0</v>
      </c>
      <c r="M22" s="22" t="str">
        <f>"47,1150"</f>
        <v>47,1150</v>
      </c>
      <c r="N22" s="19" t="s">
        <v>51</v>
      </c>
    </row>
    <row r="23" spans="1:14">
      <c r="B23" s="6" t="s">
        <v>61</v>
      </c>
    </row>
    <row r="24" spans="1:14" ht="16">
      <c r="B24" s="6" t="s">
        <v>61</v>
      </c>
      <c r="F24" s="12"/>
    </row>
    <row r="25" spans="1:14" ht="16">
      <c r="B25" s="6" t="s">
        <v>61</v>
      </c>
      <c r="F25" s="12"/>
    </row>
    <row r="26" spans="1:14" ht="16">
      <c r="B26" s="6" t="s">
        <v>61</v>
      </c>
      <c r="F26" s="12"/>
    </row>
    <row r="27" spans="1:14" ht="16">
      <c r="B27" s="6" t="s">
        <v>61</v>
      </c>
      <c r="F27" s="12"/>
    </row>
    <row r="28" spans="1:14" ht="16">
      <c r="B28" s="6" t="s">
        <v>61</v>
      </c>
      <c r="F28" s="12"/>
    </row>
    <row r="29" spans="1:14" ht="16">
      <c r="B29" s="6" t="s">
        <v>61</v>
      </c>
      <c r="F29" s="12"/>
    </row>
    <row r="30" spans="1:14" ht="16">
      <c r="B30" s="6" t="s">
        <v>61</v>
      </c>
      <c r="F30" s="12"/>
    </row>
    <row r="31" spans="1:14">
      <c r="B31" s="6" t="s">
        <v>61</v>
      </c>
    </row>
  </sheetData>
  <mergeCells count="17">
    <mergeCell ref="N3:N4"/>
    <mergeCell ref="A5:M5"/>
    <mergeCell ref="A8:M8"/>
    <mergeCell ref="A13:M13"/>
    <mergeCell ref="A1:N2"/>
    <mergeCell ref="A3:A4"/>
    <mergeCell ref="C3:C4"/>
    <mergeCell ref="D3:D4"/>
    <mergeCell ref="E3:E4"/>
    <mergeCell ref="F3:F4"/>
    <mergeCell ref="G3:G4"/>
    <mergeCell ref="H3:K3"/>
    <mergeCell ref="A16:M16"/>
    <mergeCell ref="A19:M19"/>
    <mergeCell ref="B3:B4"/>
    <mergeCell ref="L3:L4"/>
    <mergeCell ref="M3:M4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2" workbookViewId="0">
      <selection activeCell="D17" sqref="D17"/>
    </sheetView>
  </sheetViews>
  <sheetFormatPr baseColWidth="10" defaultColWidth="9.140625" defaultRowHeight="13" x14ac:dyDescent="0"/>
  <cols>
    <col min="1" max="1" width="7.42578125" style="6" bestFit="1" customWidth="1"/>
    <col min="2" max="2" width="20" style="6" bestFit="1" customWidth="1"/>
    <col min="3" max="3" width="26" style="6" bestFit="1" customWidth="1"/>
    <col min="4" max="4" width="20.7109375" style="6" customWidth="1"/>
    <col min="5" max="5" width="6.5703125" style="6" bestFit="1" customWidth="1"/>
    <col min="6" max="6" width="22.7109375" style="6" bestFit="1" customWidth="1"/>
    <col min="7" max="7" width="16.7109375" style="6" bestFit="1" customWidth="1"/>
    <col min="8" max="10" width="5.5703125" style="7" bestFit="1" customWidth="1"/>
    <col min="11" max="11" width="4.85546875" style="7" bestFit="1" customWidth="1"/>
    <col min="12" max="12" width="11.28515625" style="7" bestFit="1" customWidth="1"/>
    <col min="13" max="13" width="8.5703125" style="7" bestFit="1" customWidth="1"/>
    <col min="14" max="14" width="16.5703125" style="6" bestFit="1" customWidth="1"/>
    <col min="15" max="16384" width="9.140625" style="4"/>
  </cols>
  <sheetData>
    <row r="1" spans="1:14" s="3" customFormat="1" ht="29" customHeight="1">
      <c r="A1" s="39" t="s">
        <v>313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s="3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s="1" customFormat="1" ht="12.75" customHeight="1">
      <c r="A3" s="46" t="s">
        <v>62</v>
      </c>
      <c r="B3" s="48" t="s">
        <v>0</v>
      </c>
      <c r="C3" s="50" t="s">
        <v>229</v>
      </c>
      <c r="D3" s="50" t="s">
        <v>235</v>
      </c>
      <c r="E3" s="48" t="s">
        <v>12</v>
      </c>
      <c r="F3" s="35" t="s">
        <v>7</v>
      </c>
      <c r="G3" s="35" t="s">
        <v>10</v>
      </c>
      <c r="H3" s="35" t="s">
        <v>2</v>
      </c>
      <c r="I3" s="35"/>
      <c r="J3" s="35"/>
      <c r="K3" s="35"/>
      <c r="L3" s="35" t="s">
        <v>114</v>
      </c>
      <c r="M3" s="35" t="s">
        <v>6</v>
      </c>
      <c r="N3" s="37" t="s">
        <v>5</v>
      </c>
    </row>
    <row r="4" spans="1:14" s="1" customFormat="1" ht="21" customHeight="1" thickBot="1">
      <c r="A4" s="47"/>
      <c r="B4" s="49"/>
      <c r="C4" s="36"/>
      <c r="D4" s="36"/>
      <c r="E4" s="51"/>
      <c r="F4" s="36"/>
      <c r="G4" s="36"/>
      <c r="H4" s="5">
        <v>1</v>
      </c>
      <c r="I4" s="5">
        <v>2</v>
      </c>
      <c r="J4" s="5">
        <v>3</v>
      </c>
      <c r="K4" s="5" t="s">
        <v>8</v>
      </c>
      <c r="L4" s="36"/>
      <c r="M4" s="36"/>
      <c r="N4" s="38"/>
    </row>
    <row r="5" spans="1:14" ht="17" customHeight="1">
      <c r="A5" s="69" t="s">
        <v>276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4"/>
    </row>
    <row r="6" spans="1:14" ht="14">
      <c r="A6" s="8" t="s">
        <v>60</v>
      </c>
      <c r="B6" s="8" t="s">
        <v>314</v>
      </c>
      <c r="C6" s="8" t="s">
        <v>315</v>
      </c>
      <c r="D6" s="8" t="s">
        <v>316</v>
      </c>
      <c r="E6" s="8"/>
      <c r="F6" s="8" t="s">
        <v>17</v>
      </c>
      <c r="G6" s="8" t="s">
        <v>31</v>
      </c>
      <c r="H6" s="9" t="s">
        <v>317</v>
      </c>
      <c r="I6" s="33" t="s">
        <v>318</v>
      </c>
      <c r="J6" s="66" t="s">
        <v>319</v>
      </c>
      <c r="K6" s="11"/>
      <c r="L6" s="8" t="s">
        <v>318</v>
      </c>
      <c r="M6" s="11"/>
      <c r="N6" s="8" t="s">
        <v>254</v>
      </c>
    </row>
    <row r="7" spans="1:14" ht="16" customHeight="1">
      <c r="B7" s="6" t="s">
        <v>61</v>
      </c>
    </row>
    <row r="8" spans="1:14" ht="16" customHeight="1">
      <c r="A8" s="54" t="s">
        <v>330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4" ht="14">
      <c r="A9" s="8" t="s">
        <v>271</v>
      </c>
      <c r="B9" s="8" t="s">
        <v>320</v>
      </c>
      <c r="C9" s="8" t="s">
        <v>321</v>
      </c>
      <c r="D9" s="8" t="s">
        <v>322</v>
      </c>
      <c r="E9" s="8"/>
      <c r="F9" s="8" t="s">
        <v>255</v>
      </c>
      <c r="G9" s="8" t="s">
        <v>278</v>
      </c>
      <c r="H9" s="66" t="s">
        <v>323</v>
      </c>
      <c r="I9" s="66" t="s">
        <v>323</v>
      </c>
      <c r="J9" s="66" t="s">
        <v>323</v>
      </c>
      <c r="K9" s="8"/>
      <c r="L9" s="8" t="s">
        <v>271</v>
      </c>
      <c r="M9" s="11"/>
      <c r="N9" s="8" t="s">
        <v>254</v>
      </c>
    </row>
    <row r="10" spans="1:14" ht="16">
      <c r="B10" s="6" t="s">
        <v>61</v>
      </c>
      <c r="F10" s="12"/>
    </row>
    <row r="11" spans="1:14" ht="16" customHeight="1">
      <c r="A11" s="54" t="s">
        <v>324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  <row r="12" spans="1:14" ht="14">
      <c r="A12" s="8" t="s">
        <v>60</v>
      </c>
      <c r="B12" s="8" t="s">
        <v>325</v>
      </c>
      <c r="C12" s="8" t="s">
        <v>326</v>
      </c>
      <c r="D12" s="8" t="s">
        <v>327</v>
      </c>
      <c r="E12" s="8"/>
      <c r="F12" s="8" t="s">
        <v>255</v>
      </c>
      <c r="G12" s="8" t="s">
        <v>278</v>
      </c>
      <c r="H12" s="33" t="s">
        <v>328</v>
      </c>
      <c r="I12" s="33" t="s">
        <v>323</v>
      </c>
      <c r="J12" s="66" t="s">
        <v>329</v>
      </c>
      <c r="K12" s="8"/>
      <c r="L12" s="8" t="s">
        <v>323</v>
      </c>
      <c r="M12" s="8"/>
      <c r="N12" s="8" t="s">
        <v>254</v>
      </c>
    </row>
    <row r="13" spans="1:14">
      <c r="B13" s="6" t="s">
        <v>61</v>
      </c>
    </row>
    <row r="15" spans="1:14" ht="18">
      <c r="C15" s="13"/>
      <c r="D15" s="13"/>
    </row>
  </sheetData>
  <mergeCells count="15">
    <mergeCell ref="A5:M5"/>
    <mergeCell ref="A8:M8"/>
    <mergeCell ref="A11:M11"/>
    <mergeCell ref="M3:M4"/>
    <mergeCell ref="N3:N4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D3" sqref="D3:D4"/>
    </sheetView>
  </sheetViews>
  <sheetFormatPr baseColWidth="10" defaultColWidth="9.140625" defaultRowHeight="13" x14ac:dyDescent="0"/>
  <cols>
    <col min="1" max="1" width="7.42578125" style="6" bestFit="1" customWidth="1"/>
    <col min="2" max="2" width="20" style="6" bestFit="1" customWidth="1"/>
    <col min="3" max="3" width="26" style="6" bestFit="1" customWidth="1"/>
    <col min="4" max="4" width="20.7109375" style="6" customWidth="1"/>
    <col min="5" max="5" width="6.5703125" style="6" bestFit="1" customWidth="1"/>
    <col min="6" max="6" width="22.7109375" style="6" bestFit="1" customWidth="1"/>
    <col min="7" max="7" width="16.7109375" style="6" bestFit="1" customWidth="1"/>
    <col min="8" max="10" width="5.5703125" style="7" bestFit="1" customWidth="1"/>
    <col min="11" max="11" width="4.85546875" style="7" bestFit="1" customWidth="1"/>
    <col min="12" max="12" width="11.28515625" style="7" bestFit="1" customWidth="1"/>
    <col min="13" max="13" width="8.5703125" style="7" bestFit="1" customWidth="1"/>
    <col min="14" max="14" width="16.5703125" style="6" bestFit="1" customWidth="1"/>
    <col min="15" max="16384" width="9.140625" style="4"/>
  </cols>
  <sheetData>
    <row r="1" spans="1:14" s="3" customFormat="1" ht="29" customHeight="1">
      <c r="A1" s="39" t="s">
        <v>238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s="3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s="1" customFormat="1" ht="12.75" customHeight="1">
      <c r="A3" s="46" t="s">
        <v>62</v>
      </c>
      <c r="B3" s="48" t="s">
        <v>0</v>
      </c>
      <c r="C3" s="50" t="s">
        <v>229</v>
      </c>
      <c r="D3" s="50" t="s">
        <v>235</v>
      </c>
      <c r="E3" s="48" t="s">
        <v>12</v>
      </c>
      <c r="F3" s="35" t="s">
        <v>7</v>
      </c>
      <c r="G3" s="35" t="s">
        <v>10</v>
      </c>
      <c r="H3" s="35" t="s">
        <v>2</v>
      </c>
      <c r="I3" s="35"/>
      <c r="J3" s="35"/>
      <c r="K3" s="35"/>
      <c r="L3" s="35" t="s">
        <v>114</v>
      </c>
      <c r="M3" s="35" t="s">
        <v>6</v>
      </c>
      <c r="N3" s="37" t="s">
        <v>5</v>
      </c>
    </row>
    <row r="4" spans="1:14" s="1" customFormat="1" ht="21" customHeight="1" thickBot="1">
      <c r="A4" s="47"/>
      <c r="B4" s="49"/>
      <c r="C4" s="36"/>
      <c r="D4" s="36"/>
      <c r="E4" s="51"/>
      <c r="F4" s="36"/>
      <c r="G4" s="36"/>
      <c r="H4" s="2">
        <v>1</v>
      </c>
      <c r="I4" s="2">
        <v>2</v>
      </c>
      <c r="J4" s="2">
        <v>3</v>
      </c>
      <c r="K4" s="2" t="s">
        <v>8</v>
      </c>
      <c r="L4" s="36"/>
      <c r="M4" s="36"/>
      <c r="N4" s="38"/>
    </row>
    <row r="5" spans="1:14" ht="16">
      <c r="A5" s="52" t="s">
        <v>27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4">
      <c r="A6" s="8" t="s">
        <v>60</v>
      </c>
      <c r="B6" s="8" t="s">
        <v>115</v>
      </c>
      <c r="C6" s="8" t="s">
        <v>116</v>
      </c>
      <c r="D6" s="8" t="s">
        <v>117</v>
      </c>
      <c r="E6" s="8" t="str">
        <f>"0,5946"</f>
        <v>0,5946</v>
      </c>
      <c r="F6" s="8" t="s">
        <v>17</v>
      </c>
      <c r="G6" s="8" t="s">
        <v>31</v>
      </c>
      <c r="H6" s="9" t="s">
        <v>23</v>
      </c>
      <c r="I6" s="10" t="s">
        <v>118</v>
      </c>
      <c r="J6" s="9" t="s">
        <v>119</v>
      </c>
      <c r="K6" s="11"/>
      <c r="L6" s="11" t="str">
        <f>"187,5"</f>
        <v>187,5</v>
      </c>
      <c r="M6" s="11" t="str">
        <f>"111,4875"</f>
        <v>111,4875</v>
      </c>
      <c r="N6" s="8" t="s">
        <v>120</v>
      </c>
    </row>
    <row r="7" spans="1:14">
      <c r="B7" s="6" t="s">
        <v>61</v>
      </c>
    </row>
    <row r="8" spans="1:14" ht="16">
      <c r="B8" s="6" t="s">
        <v>61</v>
      </c>
      <c r="F8" s="12"/>
    </row>
    <row r="9" spans="1:14" ht="16">
      <c r="B9" s="6" t="s">
        <v>61</v>
      </c>
      <c r="F9" s="12"/>
    </row>
    <row r="10" spans="1:14" ht="16">
      <c r="B10" s="6" t="s">
        <v>61</v>
      </c>
      <c r="F10" s="12"/>
    </row>
    <row r="11" spans="1:14" ht="16">
      <c r="B11" s="6" t="s">
        <v>61</v>
      </c>
      <c r="F11" s="12"/>
    </row>
    <row r="12" spans="1:14" ht="16">
      <c r="B12" s="6" t="s">
        <v>61</v>
      </c>
      <c r="F12" s="12"/>
    </row>
    <row r="13" spans="1:14" ht="16">
      <c r="B13" s="6" t="s">
        <v>61</v>
      </c>
      <c r="F13" s="12"/>
    </row>
    <row r="14" spans="1:14" ht="16">
      <c r="B14" s="6" t="s">
        <v>61</v>
      </c>
      <c r="F14" s="12"/>
    </row>
    <row r="15" spans="1:14">
      <c r="B15" s="6" t="s">
        <v>61</v>
      </c>
    </row>
    <row r="17" spans="3:4" ht="18">
      <c r="C17" s="13"/>
      <c r="D17" s="13"/>
    </row>
  </sheetData>
  <mergeCells count="13">
    <mergeCell ref="A5:M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F26" sqref="F26"/>
    </sheetView>
  </sheetViews>
  <sheetFormatPr baseColWidth="10" defaultColWidth="9.140625" defaultRowHeight="13" x14ac:dyDescent="0"/>
  <cols>
    <col min="1" max="1" width="7.42578125" style="6" bestFit="1" customWidth="1"/>
    <col min="2" max="2" width="18" style="6" bestFit="1" customWidth="1"/>
    <col min="3" max="3" width="26.5703125" style="6" bestFit="1" customWidth="1"/>
    <col min="4" max="4" width="21.42578125" style="6" bestFit="1" customWidth="1"/>
    <col min="5" max="5" width="10.5703125" style="6" bestFit="1" customWidth="1"/>
    <col min="6" max="6" width="22.7109375" style="6" bestFit="1" customWidth="1"/>
    <col min="7" max="7" width="16.7109375" style="6" bestFit="1" customWidth="1"/>
    <col min="8" max="10" width="5.5703125" style="7" bestFit="1" customWidth="1"/>
    <col min="11" max="11" width="4.85546875" style="7" bestFit="1" customWidth="1"/>
    <col min="12" max="12" width="11.28515625" style="7" bestFit="1" customWidth="1"/>
    <col min="13" max="13" width="8.5703125" style="7" bestFit="1" customWidth="1"/>
    <col min="14" max="14" width="15.42578125" style="6" bestFit="1" customWidth="1"/>
    <col min="15" max="16384" width="9.140625" style="4"/>
  </cols>
  <sheetData>
    <row r="1" spans="1:14" s="3" customFormat="1" ht="29" customHeight="1">
      <c r="A1" s="39" t="s">
        <v>244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s="3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s="1" customFormat="1" ht="12.75" customHeight="1">
      <c r="A3" s="46" t="s">
        <v>62</v>
      </c>
      <c r="B3" s="48" t="s">
        <v>0</v>
      </c>
      <c r="C3" s="50" t="s">
        <v>229</v>
      </c>
      <c r="D3" s="50" t="s">
        <v>228</v>
      </c>
      <c r="E3" s="35" t="s">
        <v>12</v>
      </c>
      <c r="F3" s="35" t="s">
        <v>7</v>
      </c>
      <c r="G3" s="35" t="s">
        <v>10</v>
      </c>
      <c r="H3" s="35" t="s">
        <v>3</v>
      </c>
      <c r="I3" s="35"/>
      <c r="J3" s="35"/>
      <c r="K3" s="35"/>
      <c r="L3" s="35" t="s">
        <v>114</v>
      </c>
      <c r="M3" s="35" t="s">
        <v>6</v>
      </c>
      <c r="N3" s="37" t="s">
        <v>5</v>
      </c>
    </row>
    <row r="4" spans="1:14" s="1" customFormat="1" ht="21" customHeight="1" thickBot="1">
      <c r="A4" s="47"/>
      <c r="B4" s="49"/>
      <c r="C4" s="36"/>
      <c r="D4" s="36"/>
      <c r="E4" s="36"/>
      <c r="F4" s="36"/>
      <c r="G4" s="36"/>
      <c r="H4" s="2">
        <v>1</v>
      </c>
      <c r="I4" s="2">
        <v>2</v>
      </c>
      <c r="J4" s="2">
        <v>3</v>
      </c>
      <c r="K4" s="2" t="s">
        <v>8</v>
      </c>
      <c r="L4" s="36"/>
      <c r="M4" s="36"/>
      <c r="N4" s="38"/>
    </row>
    <row r="5" spans="1:14" ht="16">
      <c r="A5" s="52" t="s">
        <v>77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4">
      <c r="A6" s="8" t="s">
        <v>160</v>
      </c>
      <c r="B6" s="8" t="s">
        <v>220</v>
      </c>
      <c r="C6" s="8" t="s">
        <v>221</v>
      </c>
      <c r="D6" s="8" t="s">
        <v>222</v>
      </c>
      <c r="E6" s="8" t="str">
        <f>"1,1799"</f>
        <v>1,1799</v>
      </c>
      <c r="F6" s="8" t="s">
        <v>17</v>
      </c>
      <c r="G6" s="8" t="s">
        <v>31</v>
      </c>
      <c r="H6" s="10" t="s">
        <v>59</v>
      </c>
      <c r="I6" s="10" t="s">
        <v>59</v>
      </c>
      <c r="J6" s="10" t="s">
        <v>59</v>
      </c>
      <c r="K6" s="11"/>
      <c r="L6" s="11" t="str">
        <f>"0,0"</f>
        <v>0,0</v>
      </c>
      <c r="M6" s="11" t="str">
        <f>"0,0000"</f>
        <v>0,0000</v>
      </c>
      <c r="N6" s="8" t="s">
        <v>51</v>
      </c>
    </row>
    <row r="7" spans="1:14">
      <c r="B7" s="6" t="s">
        <v>61</v>
      </c>
    </row>
    <row r="8" spans="1:14" ht="16">
      <c r="A8" s="54" t="s">
        <v>199</v>
      </c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>
      <c r="A9" s="8" t="s">
        <v>60</v>
      </c>
      <c r="B9" s="8" t="s">
        <v>223</v>
      </c>
      <c r="C9" s="8" t="s">
        <v>224</v>
      </c>
      <c r="D9" s="8" t="s">
        <v>225</v>
      </c>
      <c r="E9" s="8" t="str">
        <f>"0,5846"</f>
        <v>0,5846</v>
      </c>
      <c r="F9" s="8" t="s">
        <v>17</v>
      </c>
      <c r="G9" s="8" t="s">
        <v>31</v>
      </c>
      <c r="H9" s="9" t="s">
        <v>105</v>
      </c>
      <c r="I9" s="9" t="s">
        <v>39</v>
      </c>
      <c r="J9" s="10" t="s">
        <v>20</v>
      </c>
      <c r="K9" s="11"/>
      <c r="L9" s="11" t="str">
        <f>"225,0"</f>
        <v>225,0</v>
      </c>
      <c r="M9" s="11" t="str">
        <f>"131,5350"</f>
        <v>131,5350</v>
      </c>
      <c r="N9" s="8" t="s">
        <v>51</v>
      </c>
    </row>
    <row r="10" spans="1:14">
      <c r="B10" s="6" t="s">
        <v>61</v>
      </c>
    </row>
    <row r="11" spans="1:14" ht="16">
      <c r="B11" s="6" t="s">
        <v>61</v>
      </c>
      <c r="F11" s="12"/>
    </row>
    <row r="12" spans="1:14" ht="16">
      <c r="B12" s="6" t="s">
        <v>61</v>
      </c>
      <c r="F12" s="12"/>
    </row>
    <row r="13" spans="1:14" ht="16">
      <c r="B13" s="6" t="s">
        <v>61</v>
      </c>
      <c r="F13" s="12"/>
    </row>
    <row r="14" spans="1:14" ht="16">
      <c r="B14" s="6" t="s">
        <v>61</v>
      </c>
      <c r="F14" s="12"/>
    </row>
    <row r="15" spans="1:14" ht="16">
      <c r="B15" s="6" t="s">
        <v>61</v>
      </c>
      <c r="F15" s="12"/>
    </row>
    <row r="16" spans="1:14" ht="16">
      <c r="B16" s="6" t="s">
        <v>61</v>
      </c>
      <c r="F16" s="12"/>
    </row>
    <row r="17" spans="2:14" ht="16">
      <c r="B17" s="6" t="s">
        <v>61</v>
      </c>
      <c r="F17" s="12"/>
    </row>
    <row r="19" spans="2:14" ht="18">
      <c r="B19" s="6" t="s">
        <v>61</v>
      </c>
      <c r="C19" s="13"/>
      <c r="D19" s="13"/>
    </row>
    <row r="20" spans="2:14" ht="16">
      <c r="B20" s="6" t="s">
        <v>61</v>
      </c>
      <c r="C20" s="14"/>
      <c r="D20" s="14"/>
    </row>
    <row r="21" spans="2:14" ht="14">
      <c r="B21" s="6" t="s">
        <v>61</v>
      </c>
      <c r="C21" s="15"/>
      <c r="D21" s="15"/>
    </row>
    <row r="22" spans="2:14">
      <c r="B22" s="6" t="s">
        <v>61</v>
      </c>
      <c r="C22" s="7"/>
      <c r="D22" s="7"/>
      <c r="E22" s="7"/>
      <c r="F22" s="7"/>
      <c r="G22" s="7"/>
      <c r="I22" s="6"/>
      <c r="J22" s="4"/>
      <c r="K22" s="4"/>
      <c r="L22" s="4"/>
      <c r="M22" s="4"/>
      <c r="N22" s="4"/>
    </row>
    <row r="23" spans="2:14">
      <c r="B23" s="6" t="s">
        <v>61</v>
      </c>
      <c r="E23" s="7"/>
      <c r="F23" s="7"/>
      <c r="G23" s="7"/>
    </row>
    <row r="24" spans="2:14">
      <c r="B24" s="6" t="s">
        <v>61</v>
      </c>
    </row>
  </sheetData>
  <mergeCells count="14">
    <mergeCell ref="A5:M5"/>
    <mergeCell ref="A8:M8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C17" sqref="C17:G20"/>
    </sheetView>
  </sheetViews>
  <sheetFormatPr baseColWidth="10" defaultColWidth="9.140625" defaultRowHeight="13" x14ac:dyDescent="0"/>
  <cols>
    <col min="1" max="1" width="7.42578125" style="6" bestFit="1" customWidth="1"/>
    <col min="2" max="2" width="16.5703125" style="6" bestFit="1" customWidth="1"/>
    <col min="3" max="3" width="26" style="6" bestFit="1" customWidth="1"/>
    <col min="4" max="4" width="21.42578125" style="6" bestFit="1" customWidth="1"/>
    <col min="5" max="5" width="10.5703125" style="6" bestFit="1" customWidth="1"/>
    <col min="6" max="6" width="22.7109375" style="6" bestFit="1" customWidth="1"/>
    <col min="7" max="7" width="27.5703125" style="6" bestFit="1" customWidth="1"/>
    <col min="8" max="10" width="4.5703125" style="7" bestFit="1" customWidth="1"/>
    <col min="11" max="11" width="4.85546875" style="7" bestFit="1" customWidth="1"/>
    <col min="12" max="12" width="11.28515625" style="7" bestFit="1" customWidth="1"/>
    <col min="13" max="13" width="8.5703125" style="7" bestFit="1" customWidth="1"/>
    <col min="14" max="14" width="14.28515625" style="6" bestFit="1" customWidth="1"/>
    <col min="15" max="16384" width="9.140625" style="4"/>
  </cols>
  <sheetData>
    <row r="1" spans="1:14" s="3" customFormat="1" ht="29" customHeight="1">
      <c r="A1" s="39" t="s">
        <v>245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s="3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s="1" customFormat="1" ht="12.75" customHeight="1">
      <c r="A3" s="46" t="s">
        <v>62</v>
      </c>
      <c r="B3" s="48" t="s">
        <v>0</v>
      </c>
      <c r="C3" s="50" t="s">
        <v>229</v>
      </c>
      <c r="D3" s="50" t="s">
        <v>228</v>
      </c>
      <c r="E3" s="35" t="s">
        <v>12</v>
      </c>
      <c r="F3" s="35" t="s">
        <v>7</v>
      </c>
      <c r="G3" s="35" t="s">
        <v>10</v>
      </c>
      <c r="H3" s="35" t="s">
        <v>3</v>
      </c>
      <c r="I3" s="35"/>
      <c r="J3" s="35"/>
      <c r="K3" s="35"/>
      <c r="L3" s="35" t="s">
        <v>114</v>
      </c>
      <c r="M3" s="35" t="s">
        <v>6</v>
      </c>
      <c r="N3" s="37" t="s">
        <v>5</v>
      </c>
    </row>
    <row r="4" spans="1:14" s="1" customFormat="1" ht="21" customHeight="1" thickBot="1">
      <c r="A4" s="47"/>
      <c r="B4" s="49"/>
      <c r="C4" s="36"/>
      <c r="D4" s="36"/>
      <c r="E4" s="36"/>
      <c r="F4" s="36"/>
      <c r="G4" s="36"/>
      <c r="H4" s="2">
        <v>1</v>
      </c>
      <c r="I4" s="2">
        <v>2</v>
      </c>
      <c r="J4" s="2">
        <v>3</v>
      </c>
      <c r="K4" s="2" t="s">
        <v>8</v>
      </c>
      <c r="L4" s="36"/>
      <c r="M4" s="36"/>
      <c r="N4" s="38"/>
    </row>
    <row r="5" spans="1:14" ht="16">
      <c r="A5" s="52" t="s">
        <v>64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4">
      <c r="A6" s="8" t="s">
        <v>60</v>
      </c>
      <c r="B6" s="8" t="s">
        <v>216</v>
      </c>
      <c r="C6" s="8" t="s">
        <v>217</v>
      </c>
      <c r="D6" s="8" t="s">
        <v>218</v>
      </c>
      <c r="E6" s="8" t="str">
        <f>"1,0765"</f>
        <v>1,0765</v>
      </c>
      <c r="F6" s="8" t="s">
        <v>17</v>
      </c>
      <c r="G6" s="8" t="s">
        <v>219</v>
      </c>
      <c r="H6" s="9" t="s">
        <v>136</v>
      </c>
      <c r="I6" s="9" t="s">
        <v>173</v>
      </c>
      <c r="J6" s="9" t="s">
        <v>175</v>
      </c>
      <c r="K6" s="11"/>
      <c r="L6" s="11" t="str">
        <f>"95,0"</f>
        <v>95,0</v>
      </c>
      <c r="M6" s="11" t="str">
        <f>"102,2675"</f>
        <v>102,2675</v>
      </c>
      <c r="N6" s="8" t="s">
        <v>226</v>
      </c>
    </row>
    <row r="7" spans="1:14">
      <c r="B7" s="6" t="s">
        <v>61</v>
      </c>
    </row>
    <row r="8" spans="1:14" ht="16">
      <c r="B8" s="6" t="s">
        <v>61</v>
      </c>
      <c r="F8" s="12"/>
    </row>
    <row r="9" spans="1:14" ht="16">
      <c r="B9" s="6" t="s">
        <v>61</v>
      </c>
      <c r="F9" s="12"/>
    </row>
    <row r="10" spans="1:14" ht="16">
      <c r="B10" s="6" t="s">
        <v>61</v>
      </c>
      <c r="F10" s="12"/>
    </row>
    <row r="11" spans="1:14" ht="16">
      <c r="B11" s="6" t="s">
        <v>61</v>
      </c>
      <c r="F11" s="12"/>
    </row>
    <row r="12" spans="1:14" ht="16">
      <c r="B12" s="6" t="s">
        <v>61</v>
      </c>
      <c r="F12" s="12"/>
    </row>
    <row r="13" spans="1:14" ht="16">
      <c r="B13" s="6" t="s">
        <v>61</v>
      </c>
      <c r="F13" s="12"/>
    </row>
    <row r="14" spans="1:14" ht="16">
      <c r="B14" s="6" t="s">
        <v>61</v>
      </c>
      <c r="F14" s="12"/>
    </row>
    <row r="15" spans="1:14">
      <c r="B15" s="6" t="s">
        <v>61</v>
      </c>
    </row>
    <row r="16" spans="1:14" ht="18">
      <c r="B16" s="6" t="s">
        <v>61</v>
      </c>
      <c r="C16" s="13"/>
      <c r="D16" s="13"/>
    </row>
    <row r="17" spans="2:14">
      <c r="B17" s="6" t="s">
        <v>61</v>
      </c>
      <c r="C17" s="7"/>
      <c r="D17" s="7"/>
      <c r="E17" s="7"/>
      <c r="F17" s="7"/>
      <c r="G17" s="7"/>
      <c r="I17" s="6"/>
      <c r="J17" s="4"/>
      <c r="K17" s="4"/>
      <c r="L17" s="4"/>
      <c r="M17" s="4"/>
      <c r="N17" s="4"/>
    </row>
    <row r="18" spans="2:14">
      <c r="B18" s="6" t="s">
        <v>61</v>
      </c>
      <c r="C18" s="7"/>
      <c r="D18" s="7"/>
      <c r="E18" s="7"/>
      <c r="F18" s="7"/>
      <c r="G18" s="7"/>
      <c r="I18" s="6"/>
      <c r="J18" s="4"/>
      <c r="K18" s="4"/>
      <c r="L18" s="4"/>
      <c r="M18" s="4"/>
      <c r="N18" s="4"/>
    </row>
    <row r="19" spans="2:14">
      <c r="B19" s="6" t="s">
        <v>61</v>
      </c>
      <c r="C19" s="7"/>
      <c r="D19" s="7"/>
      <c r="E19" s="7"/>
      <c r="F19" s="7"/>
      <c r="G19" s="7"/>
      <c r="I19" s="6"/>
      <c r="J19" s="4"/>
      <c r="K19" s="4"/>
      <c r="L19" s="4"/>
      <c r="M19" s="4"/>
      <c r="N19" s="4"/>
    </row>
    <row r="20" spans="2:14">
      <c r="B20" s="6" t="s">
        <v>61</v>
      </c>
      <c r="C20" s="7"/>
      <c r="D20" s="7"/>
      <c r="E20" s="7"/>
      <c r="F20" s="7"/>
      <c r="G20" s="7"/>
      <c r="I20" s="6"/>
      <c r="J20" s="4"/>
      <c r="K20" s="4"/>
      <c r="L20" s="4"/>
      <c r="M20" s="4"/>
      <c r="N20" s="4"/>
    </row>
    <row r="21" spans="2:14">
      <c r="B21" s="6" t="s">
        <v>61</v>
      </c>
    </row>
  </sheetData>
  <mergeCells count="13">
    <mergeCell ref="A5:M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A5" sqref="A5:M5"/>
    </sheetView>
  </sheetViews>
  <sheetFormatPr baseColWidth="10" defaultColWidth="9.140625" defaultRowHeight="13" x14ac:dyDescent="0"/>
  <cols>
    <col min="1" max="1" width="7.42578125" style="6" bestFit="1" customWidth="1"/>
    <col min="2" max="2" width="20" style="6" bestFit="1" customWidth="1"/>
    <col min="3" max="3" width="26" style="6" bestFit="1" customWidth="1"/>
    <col min="4" max="4" width="21.42578125" style="6" bestFit="1" customWidth="1"/>
    <col min="5" max="5" width="10.5703125" style="6" bestFit="1" customWidth="1"/>
    <col min="6" max="6" width="22.7109375" style="6" bestFit="1" customWidth="1"/>
    <col min="7" max="7" width="16.7109375" style="6" bestFit="1" customWidth="1"/>
    <col min="8" max="10" width="5.5703125" style="7" bestFit="1" customWidth="1"/>
    <col min="11" max="11" width="4.85546875" style="7" bestFit="1" customWidth="1"/>
    <col min="12" max="12" width="11.28515625" style="7" bestFit="1" customWidth="1"/>
    <col min="13" max="13" width="8.5703125" style="7" bestFit="1" customWidth="1"/>
    <col min="14" max="14" width="8.85546875" style="6" bestFit="1" customWidth="1"/>
    <col min="15" max="16384" width="9.140625" style="4"/>
  </cols>
  <sheetData>
    <row r="1" spans="1:14" s="3" customFormat="1" ht="29" customHeight="1">
      <c r="A1" s="39" t="s">
        <v>247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s="3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s="1" customFormat="1" ht="12.75" customHeight="1">
      <c r="A3" s="46" t="s">
        <v>62</v>
      </c>
      <c r="B3" s="48" t="s">
        <v>0</v>
      </c>
      <c r="C3" s="50" t="s">
        <v>246</v>
      </c>
      <c r="D3" s="50" t="s">
        <v>235</v>
      </c>
      <c r="E3" s="35" t="s">
        <v>12</v>
      </c>
      <c r="F3" s="35" t="s">
        <v>7</v>
      </c>
      <c r="G3" s="35" t="s">
        <v>10</v>
      </c>
      <c r="H3" s="35" t="s">
        <v>3</v>
      </c>
      <c r="I3" s="35"/>
      <c r="J3" s="35"/>
      <c r="K3" s="35"/>
      <c r="L3" s="35" t="s">
        <v>114</v>
      </c>
      <c r="M3" s="35" t="s">
        <v>6</v>
      </c>
      <c r="N3" s="37" t="s">
        <v>5</v>
      </c>
    </row>
    <row r="4" spans="1:14" s="1" customFormat="1" ht="21" customHeight="1" thickBot="1">
      <c r="A4" s="47"/>
      <c r="B4" s="49"/>
      <c r="C4" s="36"/>
      <c r="D4" s="36"/>
      <c r="E4" s="36"/>
      <c r="F4" s="36"/>
      <c r="G4" s="36"/>
      <c r="H4" s="2">
        <v>1</v>
      </c>
      <c r="I4" s="2">
        <v>2</v>
      </c>
      <c r="J4" s="2">
        <v>3</v>
      </c>
      <c r="K4" s="2" t="s">
        <v>8</v>
      </c>
      <c r="L4" s="36"/>
      <c r="M4" s="36"/>
      <c r="N4" s="38"/>
    </row>
    <row r="5" spans="1:14" ht="16">
      <c r="A5" s="52" t="s">
        <v>27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4" ht="14">
      <c r="A6" s="8" t="s">
        <v>60</v>
      </c>
      <c r="B6" s="8" t="s">
        <v>211</v>
      </c>
      <c r="C6" s="8" t="s">
        <v>212</v>
      </c>
      <c r="D6" s="8" t="s">
        <v>213</v>
      </c>
      <c r="E6" s="8" t="str">
        <f>"0,6086"</f>
        <v>0,6086</v>
      </c>
      <c r="F6" s="8" t="s">
        <v>17</v>
      </c>
      <c r="G6" s="8" t="s">
        <v>31</v>
      </c>
      <c r="H6" s="33" t="s">
        <v>45</v>
      </c>
      <c r="I6" s="33" t="s">
        <v>214</v>
      </c>
      <c r="J6" s="28" t="s">
        <v>215</v>
      </c>
      <c r="K6" s="11"/>
      <c r="L6" s="11" t="str">
        <f>"285,0"</f>
        <v>285,0</v>
      </c>
      <c r="M6" s="11" t="str">
        <f>"173,4510"</f>
        <v>173,4510</v>
      </c>
      <c r="N6" s="8" t="s">
        <v>195</v>
      </c>
    </row>
    <row r="7" spans="1:14">
      <c r="B7" s="6" t="s">
        <v>61</v>
      </c>
    </row>
    <row r="8" spans="1:14" ht="16">
      <c r="B8" s="6" t="s">
        <v>61</v>
      </c>
      <c r="F8" s="12"/>
    </row>
    <row r="9" spans="1:14" ht="16">
      <c r="B9" s="6" t="s">
        <v>61</v>
      </c>
      <c r="F9" s="12"/>
    </row>
    <row r="10" spans="1:14" ht="16">
      <c r="B10" s="6" t="s">
        <v>61</v>
      </c>
      <c r="F10" s="12"/>
    </row>
    <row r="11" spans="1:14" ht="16">
      <c r="B11" s="6" t="s">
        <v>61</v>
      </c>
      <c r="F11" s="12"/>
    </row>
    <row r="12" spans="1:14" ht="16">
      <c r="B12" s="6" t="s">
        <v>61</v>
      </c>
      <c r="F12" s="12"/>
    </row>
    <row r="13" spans="1:14" ht="16">
      <c r="B13" s="6" t="s">
        <v>61</v>
      </c>
      <c r="F13" s="12"/>
    </row>
    <row r="14" spans="1:14" ht="16">
      <c r="B14" s="6" t="s">
        <v>61</v>
      </c>
      <c r="F14" s="12"/>
    </row>
    <row r="15" spans="1:14">
      <c r="B15" s="6" t="s">
        <v>61</v>
      </c>
    </row>
    <row r="16" spans="1:14">
      <c r="B16" s="6" t="s">
        <v>61</v>
      </c>
      <c r="C16" s="7"/>
      <c r="D16" s="7"/>
      <c r="E16" s="7"/>
      <c r="F16" s="7"/>
      <c r="G16" s="7"/>
      <c r="H16" s="6"/>
      <c r="I16" s="4"/>
      <c r="J16" s="4"/>
      <c r="K16" s="4"/>
      <c r="L16" s="4"/>
      <c r="M16" s="4"/>
      <c r="N16" s="4"/>
    </row>
    <row r="17" spans="2:14">
      <c r="B17" s="6" t="s">
        <v>61</v>
      </c>
      <c r="C17" s="7"/>
      <c r="D17" s="7"/>
      <c r="E17" s="7"/>
      <c r="F17" s="7"/>
      <c r="G17" s="7"/>
      <c r="H17" s="6"/>
      <c r="I17" s="4"/>
      <c r="J17" s="4"/>
      <c r="K17" s="4"/>
      <c r="L17" s="4"/>
      <c r="M17" s="4"/>
      <c r="N17" s="4"/>
    </row>
    <row r="18" spans="2:14">
      <c r="B18" s="6" t="s">
        <v>61</v>
      </c>
      <c r="C18" s="7"/>
      <c r="D18" s="7"/>
      <c r="E18" s="7"/>
      <c r="F18" s="7"/>
      <c r="G18" s="7"/>
      <c r="H18" s="6"/>
      <c r="I18" s="4"/>
      <c r="J18" s="4"/>
      <c r="K18" s="4"/>
      <c r="L18" s="4"/>
      <c r="M18" s="4"/>
      <c r="N18" s="4"/>
    </row>
    <row r="19" spans="2:14">
      <c r="B19" s="6" t="s">
        <v>61</v>
      </c>
      <c r="C19" s="7"/>
      <c r="D19" s="7"/>
      <c r="E19" s="7"/>
      <c r="F19" s="7"/>
      <c r="G19" s="7"/>
      <c r="H19" s="6"/>
      <c r="I19" s="4"/>
      <c r="J19" s="4"/>
      <c r="K19" s="4"/>
      <c r="L19" s="4"/>
      <c r="M19" s="4"/>
      <c r="N19" s="4"/>
    </row>
    <row r="20" spans="2:14">
      <c r="B20" s="6" t="s">
        <v>61</v>
      </c>
      <c r="C20" s="7"/>
      <c r="D20" s="7"/>
      <c r="E20" s="7"/>
      <c r="F20" s="7"/>
      <c r="G20" s="7"/>
      <c r="H20" s="6"/>
      <c r="I20" s="4"/>
      <c r="J20" s="4"/>
      <c r="K20" s="4"/>
      <c r="L20" s="4"/>
      <c r="M20" s="4"/>
      <c r="N20" s="4"/>
    </row>
    <row r="21" spans="2:14">
      <c r="B21" s="6" t="s">
        <v>61</v>
      </c>
    </row>
  </sheetData>
  <mergeCells count="13">
    <mergeCell ref="A5:M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F23" sqref="F23"/>
    </sheetView>
  </sheetViews>
  <sheetFormatPr baseColWidth="10" defaultColWidth="8.7109375" defaultRowHeight="13" x14ac:dyDescent="0"/>
  <cols>
    <col min="2" max="2" width="16.28515625" customWidth="1"/>
    <col min="3" max="3" width="28.140625" customWidth="1"/>
    <col min="4" max="4" width="14.7109375" customWidth="1"/>
    <col min="6" max="6" width="11.5703125" customWidth="1"/>
    <col min="7" max="7" width="20.85546875" customWidth="1"/>
    <col min="8" max="8" width="11.28515625" customWidth="1"/>
    <col min="9" max="9" width="0.140625" customWidth="1"/>
    <col min="10" max="10" width="8.85546875" hidden="1" customWidth="1"/>
    <col min="12" max="12" width="11.42578125" customWidth="1"/>
    <col min="13" max="13" width="8.85546875" customWidth="1"/>
    <col min="14" max="14" width="15.28515625" customWidth="1"/>
  </cols>
  <sheetData>
    <row r="1" spans="1:14" ht="50" customHeight="1">
      <c r="A1" s="39" t="s">
        <v>293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ht="50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ht="16" customHeight="1">
      <c r="A3" s="46" t="s">
        <v>62</v>
      </c>
      <c r="B3" s="48" t="s">
        <v>0</v>
      </c>
      <c r="C3" s="50" t="s">
        <v>229</v>
      </c>
      <c r="D3" s="50" t="s">
        <v>228</v>
      </c>
      <c r="E3" s="35" t="s">
        <v>344</v>
      </c>
      <c r="F3" s="35" t="s">
        <v>7</v>
      </c>
      <c r="G3" s="35" t="s">
        <v>10</v>
      </c>
      <c r="H3" s="35" t="s">
        <v>258</v>
      </c>
      <c r="I3" s="35"/>
      <c r="J3" s="35"/>
      <c r="K3" s="35"/>
      <c r="L3" s="35" t="s">
        <v>263</v>
      </c>
      <c r="M3" s="35" t="s">
        <v>6</v>
      </c>
      <c r="N3" s="37" t="s">
        <v>5</v>
      </c>
    </row>
    <row r="4" spans="1:14" ht="16" customHeight="1" thickBot="1">
      <c r="A4" s="47"/>
      <c r="B4" s="49"/>
      <c r="C4" s="36"/>
      <c r="D4" s="36"/>
      <c r="E4" s="36"/>
      <c r="F4" s="36"/>
      <c r="G4" s="36"/>
      <c r="H4" s="5" t="s">
        <v>259</v>
      </c>
      <c r="K4" s="5" t="s">
        <v>260</v>
      </c>
      <c r="L4" s="36"/>
      <c r="M4" s="36"/>
      <c r="N4" s="38"/>
    </row>
    <row r="5" spans="1:14" ht="16" customHeight="1">
      <c r="A5" s="68" t="s">
        <v>276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4" ht="14">
      <c r="A6" s="8" t="s">
        <v>60</v>
      </c>
      <c r="B6" s="8" t="s">
        <v>166</v>
      </c>
      <c r="C6" s="8" t="s">
        <v>331</v>
      </c>
      <c r="D6" s="8" t="s">
        <v>277</v>
      </c>
      <c r="E6" s="76" t="s">
        <v>347</v>
      </c>
      <c r="F6" s="8" t="s">
        <v>255</v>
      </c>
      <c r="G6" s="8" t="s">
        <v>278</v>
      </c>
      <c r="H6" s="33" t="s">
        <v>279</v>
      </c>
      <c r="K6" s="33" t="s">
        <v>280</v>
      </c>
      <c r="L6" s="8" t="s">
        <v>281</v>
      </c>
      <c r="M6" s="8"/>
      <c r="N6" s="8" t="s">
        <v>254</v>
      </c>
    </row>
    <row r="8" spans="1:14" ht="16">
      <c r="A8" s="70" t="s">
        <v>270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4" ht="14">
      <c r="A9" s="8" t="s">
        <v>60</v>
      </c>
      <c r="B9" s="8" t="s">
        <v>282</v>
      </c>
      <c r="C9" s="8" t="s">
        <v>332</v>
      </c>
      <c r="D9" s="8" t="s">
        <v>283</v>
      </c>
      <c r="E9" s="8" t="s">
        <v>345</v>
      </c>
      <c r="F9" s="8" t="s">
        <v>255</v>
      </c>
      <c r="G9" s="30" t="s">
        <v>284</v>
      </c>
      <c r="H9" s="33" t="s">
        <v>285</v>
      </c>
      <c r="K9" s="33" t="s">
        <v>286</v>
      </c>
      <c r="L9" s="8" t="s">
        <v>287</v>
      </c>
      <c r="M9" s="8"/>
      <c r="N9" s="8" t="s">
        <v>254</v>
      </c>
    </row>
    <row r="11" spans="1:14" ht="16">
      <c r="A11" s="70" t="s">
        <v>288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4" ht="14">
      <c r="A12" s="8" t="s">
        <v>60</v>
      </c>
      <c r="B12" s="8" t="s">
        <v>192</v>
      </c>
      <c r="C12" s="8" t="s">
        <v>193</v>
      </c>
      <c r="D12" s="8" t="s">
        <v>289</v>
      </c>
      <c r="E12" s="8" t="s">
        <v>346</v>
      </c>
      <c r="F12" s="8" t="s">
        <v>255</v>
      </c>
      <c r="G12" s="8" t="s">
        <v>278</v>
      </c>
      <c r="H12" s="33" t="s">
        <v>290</v>
      </c>
      <c r="K12" s="33" t="s">
        <v>291</v>
      </c>
      <c r="L12" s="8" t="s">
        <v>292</v>
      </c>
      <c r="M12" s="8"/>
      <c r="N12" s="8"/>
    </row>
  </sheetData>
  <mergeCells count="15">
    <mergeCell ref="A8:M8"/>
    <mergeCell ref="A11:M11"/>
    <mergeCell ref="A5:M5"/>
    <mergeCell ref="A1:N2"/>
    <mergeCell ref="A3:A4"/>
    <mergeCell ref="B3:B4"/>
    <mergeCell ref="C3:C4"/>
    <mergeCell ref="D3:D4"/>
    <mergeCell ref="E3:E4"/>
    <mergeCell ref="F3:F4"/>
    <mergeCell ref="L3:L4"/>
    <mergeCell ref="G3:G4"/>
    <mergeCell ref="H3:K3"/>
    <mergeCell ref="M3:M4"/>
    <mergeCell ref="N3:N4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C48" sqref="C48"/>
    </sheetView>
  </sheetViews>
  <sheetFormatPr baseColWidth="10" defaultColWidth="8.7109375" defaultRowHeight="13" x14ac:dyDescent="0"/>
  <cols>
    <col min="1" max="1" width="11.7109375" customWidth="1"/>
    <col min="2" max="2" width="18" customWidth="1"/>
    <col min="3" max="3" width="26.5703125" customWidth="1"/>
    <col min="4" max="4" width="15.42578125" customWidth="1"/>
    <col min="5" max="5" width="11.7109375" customWidth="1"/>
    <col min="6" max="6" width="13.7109375" customWidth="1"/>
    <col min="7" max="7" width="19.28515625" customWidth="1"/>
    <col min="8" max="9" width="11.7109375" customWidth="1"/>
    <col min="10" max="10" width="12.7109375" hidden="1" customWidth="1"/>
    <col min="11" max="11" width="0.140625" customWidth="1"/>
    <col min="12" max="13" width="12.7109375" customWidth="1"/>
    <col min="14" max="14" width="18" customWidth="1"/>
  </cols>
  <sheetData>
    <row r="1" spans="1:14" ht="50" customHeight="1">
      <c r="A1" s="39" t="s">
        <v>250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ht="50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ht="16" customHeight="1">
      <c r="A3" s="46" t="s">
        <v>62</v>
      </c>
      <c r="B3" s="48" t="s">
        <v>0</v>
      </c>
      <c r="C3" s="50" t="s">
        <v>229</v>
      </c>
      <c r="D3" s="50" t="s">
        <v>228</v>
      </c>
      <c r="E3" s="35" t="s">
        <v>343</v>
      </c>
      <c r="F3" s="35" t="s">
        <v>7</v>
      </c>
      <c r="G3" s="35" t="s">
        <v>10</v>
      </c>
      <c r="H3" s="35" t="s">
        <v>258</v>
      </c>
      <c r="I3" s="35"/>
      <c r="J3" s="35"/>
      <c r="K3" s="35"/>
      <c r="L3" s="35" t="s">
        <v>263</v>
      </c>
      <c r="M3" s="35" t="s">
        <v>6</v>
      </c>
      <c r="N3" s="37" t="s">
        <v>5</v>
      </c>
    </row>
    <row r="4" spans="1:14" ht="16" customHeight="1" thickBot="1">
      <c r="A4" s="47"/>
      <c r="B4" s="49"/>
      <c r="C4" s="36"/>
      <c r="D4" s="36"/>
      <c r="E4" s="36"/>
      <c r="F4" s="36"/>
      <c r="G4" s="36"/>
      <c r="H4" s="5" t="s">
        <v>259</v>
      </c>
      <c r="I4" s="5" t="s">
        <v>260</v>
      </c>
      <c r="J4" s="5">
        <v>3</v>
      </c>
      <c r="K4" s="5" t="s">
        <v>8</v>
      </c>
      <c r="L4" s="36"/>
      <c r="M4" s="36"/>
      <c r="N4" s="38"/>
    </row>
    <row r="5" spans="1:14" ht="16" customHeight="1">
      <c r="A5" s="71" t="s">
        <v>264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4" ht="14">
      <c r="A6" s="8" t="s">
        <v>60</v>
      </c>
      <c r="B6" s="8" t="s">
        <v>251</v>
      </c>
      <c r="C6" s="8" t="s">
        <v>334</v>
      </c>
      <c r="D6" s="8" t="s">
        <v>257</v>
      </c>
      <c r="E6" s="8" t="s">
        <v>348</v>
      </c>
      <c r="F6" s="8" t="s">
        <v>255</v>
      </c>
      <c r="G6" s="8" t="s">
        <v>256</v>
      </c>
      <c r="H6" s="33" t="s">
        <v>261</v>
      </c>
      <c r="I6" s="33" t="s">
        <v>262</v>
      </c>
      <c r="J6" s="67"/>
      <c r="K6" s="67"/>
      <c r="L6" s="8" t="s">
        <v>253</v>
      </c>
      <c r="M6" s="8"/>
      <c r="N6" s="8" t="s">
        <v>254</v>
      </c>
    </row>
    <row r="7" spans="1:14" ht="14">
      <c r="A7" s="8" t="s">
        <v>60</v>
      </c>
      <c r="B7" s="8" t="s">
        <v>265</v>
      </c>
      <c r="C7" s="8" t="s">
        <v>335</v>
      </c>
      <c r="D7" s="8" t="s">
        <v>266</v>
      </c>
      <c r="E7" s="8" t="s">
        <v>349</v>
      </c>
      <c r="F7" s="8" t="s">
        <v>255</v>
      </c>
      <c r="G7" s="8" t="s">
        <v>267</v>
      </c>
      <c r="H7" s="33" t="s">
        <v>252</v>
      </c>
      <c r="I7" s="33" t="s">
        <v>268</v>
      </c>
      <c r="J7" s="67"/>
      <c r="K7" s="67"/>
      <c r="L7" s="8" t="s">
        <v>269</v>
      </c>
      <c r="M7" s="8"/>
      <c r="N7" s="8" t="s">
        <v>254</v>
      </c>
    </row>
    <row r="8" spans="1:14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ht="16">
      <c r="A9" s="70" t="s">
        <v>270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67"/>
    </row>
    <row r="10" spans="1:14" ht="14">
      <c r="A10" s="8" t="s">
        <v>271</v>
      </c>
      <c r="B10" s="8" t="s">
        <v>272</v>
      </c>
      <c r="C10" s="8" t="s">
        <v>333</v>
      </c>
      <c r="D10" s="8" t="s">
        <v>273</v>
      </c>
      <c r="E10" s="8" t="s">
        <v>350</v>
      </c>
      <c r="F10" s="8" t="s">
        <v>255</v>
      </c>
      <c r="G10" s="8" t="s">
        <v>274</v>
      </c>
      <c r="H10" s="72" t="s">
        <v>275</v>
      </c>
      <c r="I10" s="73" t="s">
        <v>271</v>
      </c>
      <c r="J10" s="67"/>
      <c r="K10" s="67"/>
      <c r="L10" s="8" t="s">
        <v>271</v>
      </c>
      <c r="M10" s="8"/>
      <c r="N10" s="8" t="s">
        <v>254</v>
      </c>
    </row>
  </sheetData>
  <mergeCells count="14">
    <mergeCell ref="A5:M5"/>
    <mergeCell ref="A9:M9"/>
    <mergeCell ref="H3:K3"/>
    <mergeCell ref="L3:L4"/>
    <mergeCell ref="M3:M4"/>
    <mergeCell ref="N3:N4"/>
    <mergeCell ref="A1:N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E10" sqref="E10"/>
    </sheetView>
  </sheetViews>
  <sheetFormatPr baseColWidth="10" defaultColWidth="9.140625" defaultRowHeight="13" x14ac:dyDescent="0"/>
  <cols>
    <col min="1" max="1" width="7.42578125" style="6" bestFit="1" customWidth="1"/>
    <col min="2" max="2" width="20.7109375" style="6" customWidth="1"/>
    <col min="3" max="3" width="26" style="6" bestFit="1" customWidth="1"/>
    <col min="4" max="4" width="14.85546875" style="6" customWidth="1"/>
    <col min="5" max="5" width="6.5703125" style="6" bestFit="1" customWidth="1"/>
    <col min="6" max="6" width="22.7109375" style="6" bestFit="1" customWidth="1"/>
    <col min="7" max="7" width="23" style="6" customWidth="1"/>
    <col min="8" max="10" width="5.28515625" style="7" customWidth="1"/>
    <col min="11" max="11" width="10.28515625" style="7" customWidth="1"/>
    <col min="12" max="12" width="4.5703125" style="7" customWidth="1"/>
    <col min="13" max="13" width="5.28515625" style="7" customWidth="1"/>
    <col min="14" max="14" width="4.7109375" style="7" customWidth="1"/>
    <col min="15" max="15" width="7.42578125" style="7" customWidth="1"/>
    <col min="16" max="16" width="7.85546875" style="7" bestFit="1" customWidth="1"/>
    <col min="17" max="17" width="6.42578125" style="7" bestFit="1" customWidth="1"/>
    <col min="18" max="18" width="14.140625" style="6" customWidth="1"/>
    <col min="19" max="16384" width="9.140625" style="4"/>
  </cols>
  <sheetData>
    <row r="1" spans="1:18" s="3" customFormat="1" ht="29" customHeight="1">
      <c r="A1" s="39" t="s">
        <v>339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</row>
    <row r="2" spans="1:18" s="3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</row>
    <row r="3" spans="1:18" s="1" customFormat="1" ht="12.75" customHeight="1">
      <c r="A3" s="46" t="s">
        <v>62</v>
      </c>
      <c r="B3" s="48" t="s">
        <v>0</v>
      </c>
      <c r="C3" s="50" t="s">
        <v>229</v>
      </c>
      <c r="D3" s="50" t="s">
        <v>235</v>
      </c>
      <c r="E3" s="35" t="s">
        <v>343</v>
      </c>
      <c r="F3" s="35" t="s">
        <v>7</v>
      </c>
      <c r="G3" s="35" t="s">
        <v>10</v>
      </c>
      <c r="H3" s="35" t="s">
        <v>294</v>
      </c>
      <c r="I3" s="35"/>
      <c r="J3" s="35"/>
      <c r="K3" s="35"/>
      <c r="L3" s="35" t="s">
        <v>295</v>
      </c>
      <c r="M3" s="35"/>
      <c r="N3" s="35"/>
      <c r="O3" s="35"/>
      <c r="P3" s="35" t="s">
        <v>4</v>
      </c>
      <c r="Q3" s="35" t="s">
        <v>6</v>
      </c>
      <c r="R3" s="37" t="s">
        <v>5</v>
      </c>
    </row>
    <row r="4" spans="1:18" s="1" customFormat="1" ht="21" customHeight="1" thickBot="1">
      <c r="A4" s="47"/>
      <c r="B4" s="49"/>
      <c r="C4" s="36"/>
      <c r="D4" s="36"/>
      <c r="E4" s="36"/>
      <c r="F4" s="36"/>
      <c r="G4" s="36"/>
      <c r="H4" s="5">
        <v>1</v>
      </c>
      <c r="I4" s="5">
        <v>2</v>
      </c>
      <c r="J4" s="5">
        <v>3</v>
      </c>
      <c r="K4" s="5" t="s">
        <v>8</v>
      </c>
      <c r="L4" s="5">
        <v>1</v>
      </c>
      <c r="M4" s="5">
        <v>2</v>
      </c>
      <c r="N4" s="5">
        <v>3</v>
      </c>
      <c r="O4" s="5" t="s">
        <v>8</v>
      </c>
      <c r="P4" s="36"/>
      <c r="Q4" s="36"/>
      <c r="R4" s="38"/>
    </row>
    <row r="5" spans="1:18" ht="16" customHeight="1">
      <c r="A5" s="52" t="s">
        <v>288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8" ht="14">
      <c r="A6" s="8" t="s">
        <v>60</v>
      </c>
      <c r="B6" s="8" t="s">
        <v>192</v>
      </c>
      <c r="C6" s="8" t="s">
        <v>193</v>
      </c>
      <c r="D6" s="8" t="s">
        <v>289</v>
      </c>
      <c r="E6" s="8" t="s">
        <v>346</v>
      </c>
      <c r="F6" s="8" t="s">
        <v>255</v>
      </c>
      <c r="G6" s="8" t="s">
        <v>278</v>
      </c>
      <c r="H6" s="33" t="s">
        <v>285</v>
      </c>
      <c r="I6" s="33" t="s">
        <v>310</v>
      </c>
      <c r="J6" s="33" t="s">
        <v>311</v>
      </c>
      <c r="K6" s="8"/>
      <c r="L6" s="33" t="s">
        <v>299</v>
      </c>
      <c r="M6" s="33" t="s">
        <v>126</v>
      </c>
      <c r="N6" s="65" t="s">
        <v>76</v>
      </c>
      <c r="O6" s="8"/>
      <c r="P6" s="8" t="s">
        <v>312</v>
      </c>
      <c r="Q6" s="8"/>
      <c r="R6" s="8" t="s">
        <v>254</v>
      </c>
    </row>
    <row r="7" spans="1:18" ht="16">
      <c r="B7" s="6" t="s">
        <v>61</v>
      </c>
      <c r="F7" s="12"/>
      <c r="G7" s="12"/>
    </row>
    <row r="8" spans="1:18" ht="16">
      <c r="B8" s="6" t="s">
        <v>61</v>
      </c>
      <c r="F8" s="12"/>
    </row>
    <row r="9" spans="1:18">
      <c r="B9" s="6" t="s">
        <v>61</v>
      </c>
    </row>
    <row r="11" spans="1:18" ht="18">
      <c r="C11" s="13"/>
      <c r="D11" s="13"/>
    </row>
  </sheetData>
  <mergeCells count="14">
    <mergeCell ref="A5:Q5"/>
    <mergeCell ref="P3:P4"/>
    <mergeCell ref="Q3:Q4"/>
    <mergeCell ref="R3:R4"/>
    <mergeCell ref="A1:R2"/>
    <mergeCell ref="A3:A4"/>
    <mergeCell ref="B3:B4"/>
    <mergeCell ref="C3:C4"/>
    <mergeCell ref="D3:D4"/>
    <mergeCell ref="E3:E4"/>
    <mergeCell ref="F3:F4"/>
    <mergeCell ref="G3:G4"/>
    <mergeCell ref="H3:K3"/>
    <mergeCell ref="L3:O3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F48" sqref="F48"/>
    </sheetView>
  </sheetViews>
  <sheetFormatPr baseColWidth="10" defaultColWidth="9.140625" defaultRowHeight="13" x14ac:dyDescent="0"/>
  <cols>
    <col min="1" max="1" width="7.42578125" style="6" bestFit="1" customWidth="1"/>
    <col min="2" max="2" width="20.7109375" style="6" customWidth="1"/>
    <col min="3" max="3" width="26" style="6" bestFit="1" customWidth="1"/>
    <col min="4" max="4" width="14.85546875" style="6" customWidth="1"/>
    <col min="5" max="5" width="6.5703125" style="6" bestFit="1" customWidth="1"/>
    <col min="6" max="6" width="22.7109375" style="6" bestFit="1" customWidth="1"/>
    <col min="7" max="7" width="23" style="6" customWidth="1"/>
    <col min="8" max="10" width="5.28515625" style="7" customWidth="1"/>
    <col min="11" max="11" width="10.28515625" style="7" customWidth="1"/>
    <col min="12" max="12" width="4.5703125" style="7" customWidth="1"/>
    <col min="13" max="13" width="5.28515625" style="7" customWidth="1"/>
    <col min="14" max="14" width="4.7109375" style="7" customWidth="1"/>
    <col min="15" max="15" width="7.42578125" style="7" customWidth="1"/>
    <col min="16" max="16" width="7.85546875" style="7" bestFit="1" customWidth="1"/>
    <col min="17" max="17" width="6.42578125" style="7" bestFit="1" customWidth="1"/>
    <col min="18" max="18" width="14.140625" style="6" customWidth="1"/>
    <col min="19" max="16384" width="9.140625" style="4"/>
  </cols>
  <sheetData>
    <row r="1" spans="1:18" s="3" customFormat="1" ht="29" customHeight="1">
      <c r="A1" s="39" t="s">
        <v>338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</row>
    <row r="2" spans="1:18" s="3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</row>
    <row r="3" spans="1:18" s="1" customFormat="1" ht="12.75" customHeight="1">
      <c r="A3" s="46" t="s">
        <v>62</v>
      </c>
      <c r="B3" s="48" t="s">
        <v>0</v>
      </c>
      <c r="C3" s="50" t="s">
        <v>229</v>
      </c>
      <c r="D3" s="50" t="s">
        <v>235</v>
      </c>
      <c r="E3" s="35" t="s">
        <v>343</v>
      </c>
      <c r="F3" s="35" t="s">
        <v>7</v>
      </c>
      <c r="G3" s="35" t="s">
        <v>10</v>
      </c>
      <c r="H3" s="35" t="s">
        <v>294</v>
      </c>
      <c r="I3" s="35"/>
      <c r="J3" s="35"/>
      <c r="K3" s="35"/>
      <c r="L3" s="35" t="s">
        <v>295</v>
      </c>
      <c r="M3" s="35"/>
      <c r="N3" s="35"/>
      <c r="O3" s="35"/>
      <c r="P3" s="35" t="s">
        <v>4</v>
      </c>
      <c r="Q3" s="35" t="s">
        <v>6</v>
      </c>
      <c r="R3" s="37" t="s">
        <v>5</v>
      </c>
    </row>
    <row r="4" spans="1:18" s="1" customFormat="1" ht="21" customHeight="1" thickBot="1">
      <c r="A4" s="47"/>
      <c r="B4" s="49"/>
      <c r="C4" s="36"/>
      <c r="D4" s="36"/>
      <c r="E4" s="36"/>
      <c r="F4" s="36"/>
      <c r="G4" s="36"/>
      <c r="H4" s="2">
        <v>1</v>
      </c>
      <c r="I4" s="2">
        <v>2</v>
      </c>
      <c r="J4" s="2">
        <v>3</v>
      </c>
      <c r="K4" s="2" t="s">
        <v>8</v>
      </c>
      <c r="L4" s="2">
        <v>1</v>
      </c>
      <c r="M4" s="2">
        <v>2</v>
      </c>
      <c r="N4" s="2">
        <v>3</v>
      </c>
      <c r="O4" s="2" t="s">
        <v>8</v>
      </c>
      <c r="P4" s="36"/>
      <c r="Q4" s="36"/>
      <c r="R4" s="38"/>
    </row>
    <row r="5" spans="1:18" ht="16">
      <c r="A5" s="74" t="s">
        <v>264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</row>
    <row r="6" spans="1:18" ht="14">
      <c r="A6" s="8" t="s">
        <v>60</v>
      </c>
      <c r="B6" s="8" t="s">
        <v>296</v>
      </c>
      <c r="C6" s="8" t="s">
        <v>337</v>
      </c>
      <c r="D6" s="8" t="s">
        <v>297</v>
      </c>
      <c r="E6" s="8" t="s">
        <v>351</v>
      </c>
      <c r="F6" s="8" t="s">
        <v>255</v>
      </c>
      <c r="G6" s="30" t="s">
        <v>298</v>
      </c>
      <c r="H6" s="65" t="s">
        <v>299</v>
      </c>
      <c r="I6" s="33" t="s">
        <v>126</v>
      </c>
      <c r="J6" s="33" t="s">
        <v>300</v>
      </c>
      <c r="K6" s="8"/>
      <c r="L6" s="33" t="s">
        <v>301</v>
      </c>
      <c r="M6" s="33" t="s">
        <v>299</v>
      </c>
      <c r="N6" s="33" t="s">
        <v>125</v>
      </c>
      <c r="O6" s="8"/>
      <c r="P6" s="8" t="s">
        <v>99</v>
      </c>
      <c r="Q6" s="8"/>
      <c r="R6" s="8" t="s">
        <v>302</v>
      </c>
    </row>
    <row r="7" spans="1:18" ht="16">
      <c r="B7" s="6" t="s">
        <v>61</v>
      </c>
      <c r="F7" s="12"/>
    </row>
    <row r="8" spans="1:18" ht="16" customHeight="1">
      <c r="A8" s="75" t="s">
        <v>288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</row>
    <row r="9" spans="1:18" ht="14">
      <c r="A9" s="8" t="s">
        <v>60</v>
      </c>
      <c r="B9" s="8" t="s">
        <v>303</v>
      </c>
      <c r="C9" s="8" t="s">
        <v>336</v>
      </c>
      <c r="D9" s="8" t="s">
        <v>304</v>
      </c>
      <c r="E9" s="8" t="s">
        <v>352</v>
      </c>
      <c r="F9" s="8" t="s">
        <v>255</v>
      </c>
      <c r="G9" s="8" t="s">
        <v>278</v>
      </c>
      <c r="H9" s="33" t="s">
        <v>305</v>
      </c>
      <c r="I9" s="33" t="s">
        <v>306</v>
      </c>
      <c r="J9" s="65" t="s">
        <v>307</v>
      </c>
      <c r="K9" s="8"/>
      <c r="L9" s="33" t="s">
        <v>279</v>
      </c>
      <c r="M9" s="33" t="s">
        <v>308</v>
      </c>
      <c r="N9" s="65" t="s">
        <v>285</v>
      </c>
      <c r="O9" s="8"/>
      <c r="P9" s="8" t="s">
        <v>309</v>
      </c>
      <c r="Q9" s="8"/>
      <c r="R9" s="8" t="s">
        <v>254</v>
      </c>
    </row>
    <row r="10" spans="1:18" ht="16">
      <c r="B10" s="6" t="s">
        <v>61</v>
      </c>
      <c r="F10" s="12"/>
      <c r="G10" s="12"/>
    </row>
    <row r="11" spans="1:18" ht="16">
      <c r="B11" s="6" t="s">
        <v>61</v>
      </c>
      <c r="F11" s="12"/>
    </row>
    <row r="12" spans="1:18">
      <c r="B12" s="6" t="s">
        <v>61</v>
      </c>
    </row>
    <row r="14" spans="1:18" ht="18">
      <c r="C14" s="13"/>
      <c r="D14" s="13"/>
    </row>
    <row r="18" spans="7:18">
      <c r="G18" s="7"/>
      <c r="Q18" s="6"/>
      <c r="R18" s="4"/>
    </row>
  </sheetData>
  <mergeCells count="15">
    <mergeCell ref="A8:Q8"/>
    <mergeCell ref="A5:Q5"/>
    <mergeCell ref="P3:P4"/>
    <mergeCell ref="Q3:Q4"/>
    <mergeCell ref="R3:R4"/>
    <mergeCell ref="B3:B4"/>
    <mergeCell ref="A1:R2"/>
    <mergeCell ref="A3:A4"/>
    <mergeCell ref="C3:C4"/>
    <mergeCell ref="D3:D4"/>
    <mergeCell ref="E3:E4"/>
    <mergeCell ref="F3:F4"/>
    <mergeCell ref="G3:G4"/>
    <mergeCell ref="H3:K3"/>
    <mergeCell ref="L3:O3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C15" sqref="C15"/>
    </sheetView>
  </sheetViews>
  <sheetFormatPr baseColWidth="10" defaultColWidth="9.140625" defaultRowHeight="13" x14ac:dyDescent="0"/>
  <cols>
    <col min="1" max="1" width="7.42578125" style="6" bestFit="1" customWidth="1"/>
    <col min="2" max="2" width="6.28515625" style="6" customWidth="1"/>
    <col min="3" max="3" width="26" style="6" bestFit="1" customWidth="1"/>
    <col min="4" max="4" width="5.7109375" style="6" bestFit="1" customWidth="1"/>
    <col min="5" max="5" width="6.5703125" style="6" bestFit="1" customWidth="1"/>
    <col min="6" max="6" width="22.7109375" style="6" bestFit="1" customWidth="1"/>
    <col min="7" max="7" width="16.7109375" style="6" bestFit="1" customWidth="1"/>
    <col min="8" max="10" width="2.140625" style="7" bestFit="1" customWidth="1"/>
    <col min="11" max="11" width="4.85546875" style="7" bestFit="1" customWidth="1"/>
    <col min="12" max="12" width="11.28515625" style="7" bestFit="1" customWidth="1"/>
    <col min="13" max="13" width="6.42578125" style="7" bestFit="1" customWidth="1"/>
    <col min="14" max="14" width="8.85546875" style="6" bestFit="1" customWidth="1"/>
    <col min="15" max="16384" width="9.140625" style="4"/>
  </cols>
  <sheetData>
    <row r="1" spans="1:14" s="3" customFormat="1" ht="29" customHeight="1">
      <c r="A1" s="39" t="s">
        <v>113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s="3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s="1" customFormat="1" ht="12.75" customHeight="1">
      <c r="A3" s="46" t="s">
        <v>62</v>
      </c>
      <c r="B3" s="48" t="s">
        <v>0</v>
      </c>
      <c r="C3" s="50" t="s">
        <v>9</v>
      </c>
      <c r="D3" s="50" t="s">
        <v>11</v>
      </c>
      <c r="E3" s="35"/>
      <c r="F3" s="35" t="s">
        <v>7</v>
      </c>
      <c r="G3" s="35" t="s">
        <v>10</v>
      </c>
      <c r="H3" s="35" t="s">
        <v>2</v>
      </c>
      <c r="I3" s="35"/>
      <c r="J3" s="35"/>
      <c r="K3" s="35"/>
      <c r="L3" s="35" t="s">
        <v>114</v>
      </c>
      <c r="M3" s="35" t="s">
        <v>6</v>
      </c>
      <c r="N3" s="37" t="s">
        <v>5</v>
      </c>
    </row>
    <row r="4" spans="1:14" s="1" customFormat="1" ht="21" customHeight="1" thickBot="1">
      <c r="A4" s="47"/>
      <c r="B4" s="49"/>
      <c r="C4" s="36"/>
      <c r="D4" s="36"/>
      <c r="E4" s="36"/>
      <c r="F4" s="36"/>
      <c r="G4" s="36"/>
      <c r="H4" s="2">
        <v>1</v>
      </c>
      <c r="I4" s="2">
        <v>2</v>
      </c>
      <c r="J4" s="2">
        <v>3</v>
      </c>
      <c r="K4" s="2" t="s">
        <v>8</v>
      </c>
      <c r="L4" s="36"/>
      <c r="M4" s="36"/>
      <c r="N4" s="38"/>
    </row>
    <row r="5" spans="1:14">
      <c r="B5" s="6" t="s">
        <v>61</v>
      </c>
    </row>
    <row r="6" spans="1:14" ht="16">
      <c r="B6" s="6" t="s">
        <v>61</v>
      </c>
      <c r="F6" s="12"/>
    </row>
    <row r="7" spans="1:14" ht="16">
      <c r="B7" s="6" t="s">
        <v>61</v>
      </c>
      <c r="F7" s="12"/>
    </row>
    <row r="8" spans="1:14" ht="16">
      <c r="B8" s="6" t="s">
        <v>61</v>
      </c>
      <c r="F8" s="12"/>
    </row>
    <row r="9" spans="1:14" ht="16">
      <c r="B9" s="6" t="s">
        <v>61</v>
      </c>
      <c r="F9" s="12"/>
    </row>
    <row r="10" spans="1:14" ht="16">
      <c r="B10" s="6" t="s">
        <v>61</v>
      </c>
      <c r="F10" s="12"/>
    </row>
    <row r="11" spans="1:14" ht="16">
      <c r="B11" s="6" t="s">
        <v>61</v>
      </c>
      <c r="F11" s="12"/>
    </row>
    <row r="12" spans="1:14" ht="16">
      <c r="B12" s="6" t="s">
        <v>61</v>
      </c>
      <c r="F12" s="12"/>
    </row>
    <row r="13" spans="1:14">
      <c r="B13" s="6" t="s">
        <v>61</v>
      </c>
    </row>
    <row r="15" spans="1:14" ht="18">
      <c r="C15" s="13"/>
      <c r="D15" s="13"/>
    </row>
  </sheetData>
  <mergeCells count="12">
    <mergeCell ref="L3:L4"/>
    <mergeCell ref="M3:M4"/>
    <mergeCell ref="N3:N4"/>
    <mergeCell ref="B3:B4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workbookViewId="0">
      <selection sqref="A1:V2"/>
    </sheetView>
  </sheetViews>
  <sheetFormatPr baseColWidth="10" defaultColWidth="9.140625" defaultRowHeight="13" x14ac:dyDescent="0"/>
  <cols>
    <col min="1" max="1" width="7.42578125" style="6" bestFit="1" customWidth="1"/>
    <col min="2" max="2" width="6.28515625" style="6" customWidth="1"/>
    <col min="3" max="3" width="26" style="6" bestFit="1" customWidth="1"/>
    <col min="4" max="4" width="5.7109375" style="6" bestFit="1" customWidth="1"/>
    <col min="5" max="5" width="6.5703125" style="6" bestFit="1" customWidth="1"/>
    <col min="6" max="6" width="22.7109375" style="6" bestFit="1" customWidth="1"/>
    <col min="7" max="7" width="16.7109375" style="6" bestFit="1" customWidth="1"/>
    <col min="8" max="10" width="2.140625" style="7" bestFit="1" customWidth="1"/>
    <col min="11" max="11" width="4.85546875" style="7" bestFit="1" customWidth="1"/>
    <col min="12" max="14" width="2.140625" style="7" bestFit="1" customWidth="1"/>
    <col min="15" max="15" width="4.85546875" style="7" bestFit="1" customWidth="1"/>
    <col min="16" max="18" width="2.140625" style="7" bestFit="1" customWidth="1"/>
    <col min="19" max="19" width="4.85546875" style="7" bestFit="1" customWidth="1"/>
    <col min="20" max="20" width="7.85546875" style="7" bestFit="1" customWidth="1"/>
    <col min="21" max="21" width="6.42578125" style="7" bestFit="1" customWidth="1"/>
    <col min="22" max="22" width="8.85546875" style="6" bestFit="1" customWidth="1"/>
    <col min="23" max="16384" width="9.140625" style="4"/>
  </cols>
  <sheetData>
    <row r="1" spans="1:22" s="3" customFormat="1" ht="29" customHeight="1">
      <c r="A1" s="39" t="s">
        <v>63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/>
    </row>
    <row r="2" spans="1:22" s="3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5"/>
    </row>
    <row r="3" spans="1:22" s="1" customFormat="1" ht="12.75" customHeight="1">
      <c r="A3" s="46" t="s">
        <v>62</v>
      </c>
      <c r="B3" s="48" t="s">
        <v>0</v>
      </c>
      <c r="C3" s="50" t="s">
        <v>9</v>
      </c>
      <c r="D3" s="50" t="s">
        <v>11</v>
      </c>
      <c r="E3" s="35"/>
      <c r="F3" s="35" t="s">
        <v>7</v>
      </c>
      <c r="G3" s="35" t="s">
        <v>10</v>
      </c>
      <c r="H3" s="35" t="s">
        <v>1</v>
      </c>
      <c r="I3" s="35"/>
      <c r="J3" s="35"/>
      <c r="K3" s="35"/>
      <c r="L3" s="35" t="s">
        <v>2</v>
      </c>
      <c r="M3" s="35"/>
      <c r="N3" s="35"/>
      <c r="O3" s="35"/>
      <c r="P3" s="35" t="s">
        <v>3</v>
      </c>
      <c r="Q3" s="35"/>
      <c r="R3" s="35"/>
      <c r="S3" s="35"/>
      <c r="T3" s="35" t="s">
        <v>4</v>
      </c>
      <c r="U3" s="35" t="s">
        <v>6</v>
      </c>
      <c r="V3" s="37" t="s">
        <v>5</v>
      </c>
    </row>
    <row r="4" spans="1:22" s="1" customFormat="1" ht="21" customHeight="1" thickBot="1">
      <c r="A4" s="47"/>
      <c r="B4" s="49"/>
      <c r="C4" s="36"/>
      <c r="D4" s="36"/>
      <c r="E4" s="36"/>
      <c r="F4" s="36"/>
      <c r="G4" s="36"/>
      <c r="H4" s="2">
        <v>1</v>
      </c>
      <c r="I4" s="2">
        <v>2</v>
      </c>
      <c r="J4" s="2">
        <v>3</v>
      </c>
      <c r="K4" s="2" t="s">
        <v>8</v>
      </c>
      <c r="L4" s="2">
        <v>1</v>
      </c>
      <c r="M4" s="2">
        <v>2</v>
      </c>
      <c r="N4" s="2">
        <v>3</v>
      </c>
      <c r="O4" s="2" t="s">
        <v>8</v>
      </c>
      <c r="P4" s="2">
        <v>1</v>
      </c>
      <c r="Q4" s="2">
        <v>2</v>
      </c>
      <c r="R4" s="2">
        <v>3</v>
      </c>
      <c r="S4" s="2" t="s">
        <v>8</v>
      </c>
      <c r="T4" s="36"/>
      <c r="U4" s="36"/>
      <c r="V4" s="38"/>
    </row>
    <row r="5" spans="1:22">
      <c r="B5" s="6" t="s">
        <v>61</v>
      </c>
    </row>
    <row r="6" spans="1:22" ht="16">
      <c r="B6" s="6" t="s">
        <v>61</v>
      </c>
      <c r="F6" s="12" t="s">
        <v>52</v>
      </c>
    </row>
    <row r="7" spans="1:22" ht="16">
      <c r="B7" s="6" t="s">
        <v>61</v>
      </c>
      <c r="F7" s="12" t="s">
        <v>53</v>
      </c>
    </row>
    <row r="8" spans="1:22" ht="16">
      <c r="B8" s="6" t="s">
        <v>61</v>
      </c>
      <c r="F8" s="12" t="s">
        <v>54</v>
      </c>
    </row>
    <row r="9" spans="1:22" ht="16">
      <c r="B9" s="6" t="s">
        <v>61</v>
      </c>
      <c r="F9" s="12" t="s">
        <v>55</v>
      </c>
    </row>
    <row r="10" spans="1:22" ht="16">
      <c r="B10" s="6" t="s">
        <v>61</v>
      </c>
      <c r="F10" s="12" t="s">
        <v>55</v>
      </c>
    </row>
    <row r="11" spans="1:22" ht="16">
      <c r="B11" s="6" t="s">
        <v>61</v>
      </c>
      <c r="F11" s="12" t="s">
        <v>56</v>
      </c>
    </row>
    <row r="12" spans="1:22" ht="16">
      <c r="B12" s="6" t="s">
        <v>61</v>
      </c>
      <c r="F12" s="12"/>
    </row>
    <row r="13" spans="1:22">
      <c r="B13" s="6" t="s">
        <v>61</v>
      </c>
    </row>
    <row r="15" spans="1:22" ht="18">
      <c r="C15" s="13" t="s">
        <v>57</v>
      </c>
      <c r="D15" s="13"/>
    </row>
  </sheetData>
  <mergeCells count="14">
    <mergeCell ref="T3:T4"/>
    <mergeCell ref="U3:U4"/>
    <mergeCell ref="V3:V4"/>
    <mergeCell ref="B3:B4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0" sqref="B10"/>
    </sheetView>
  </sheetViews>
  <sheetFormatPr baseColWidth="10" defaultColWidth="8.7109375" defaultRowHeight="13" x14ac:dyDescent="0"/>
  <cols>
    <col min="1" max="4" width="28.7109375" customWidth="1"/>
  </cols>
  <sheetData>
    <row r="1" spans="1:4" ht="13.25" customHeight="1">
      <c r="A1" s="56" t="s">
        <v>249</v>
      </c>
      <c r="B1" s="57"/>
      <c r="C1" s="57"/>
      <c r="D1" s="58"/>
    </row>
    <row r="2" spans="1:4" ht="13.25" customHeight="1">
      <c r="A2" s="59"/>
      <c r="B2" s="60"/>
      <c r="C2" s="60"/>
      <c r="D2" s="61"/>
    </row>
    <row r="3" spans="1:4" ht="13.25" customHeight="1">
      <c r="A3" s="62"/>
      <c r="B3" s="63"/>
      <c r="C3" s="63"/>
      <c r="D3" s="64"/>
    </row>
    <row r="5" spans="1:4">
      <c r="A5" s="34" t="s">
        <v>52</v>
      </c>
      <c r="B5" t="s">
        <v>340</v>
      </c>
    </row>
    <row r="6" spans="1:4">
      <c r="A6" s="34" t="s">
        <v>53</v>
      </c>
      <c r="B6" t="s">
        <v>340</v>
      </c>
    </row>
    <row r="7" spans="1:4">
      <c r="A7" s="34" t="s">
        <v>54</v>
      </c>
      <c r="B7" t="s">
        <v>341</v>
      </c>
    </row>
    <row r="8" spans="1:4">
      <c r="A8" s="34" t="s">
        <v>55</v>
      </c>
      <c r="B8" t="s">
        <v>342</v>
      </c>
    </row>
    <row r="9" spans="1:4">
      <c r="A9" s="34" t="s">
        <v>55</v>
      </c>
      <c r="B9" t="s">
        <v>340</v>
      </c>
    </row>
  </sheetData>
  <mergeCells count="1">
    <mergeCell ref="A1:D3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3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ПЛ без экипировки ДК</vt:lpstr>
      <vt:lpstr>ПЛ без экипировки</vt:lpstr>
      <vt:lpstr>ПЛ в бинтах ДК</vt:lpstr>
      <vt:lpstr>ПЛ в бинтах</vt:lpstr>
      <vt:lpstr>Присед в бинтах ДК</vt:lpstr>
      <vt:lpstr>Присед в бинтах</vt:lpstr>
      <vt:lpstr>Жим без экипировки ДК</vt:lpstr>
      <vt:lpstr>Жим без экипировки</vt:lpstr>
      <vt:lpstr>Жим лежа Софт экип. "Стандарт"</vt:lpstr>
      <vt:lpstr>Жим однослой ДК</vt:lpstr>
      <vt:lpstr>Тяга без экипировки ДК</vt:lpstr>
      <vt:lpstr>Тяга без экипировки</vt:lpstr>
      <vt:lpstr>Тяга в экипировке</vt:lpstr>
      <vt:lpstr>Народный жим ДК</vt:lpstr>
      <vt:lpstr>Народный жим</vt:lpstr>
      <vt:lpstr>Пауэрспорт ДК</vt:lpstr>
      <vt:lpstr>Пауэрспорт</vt:lpstr>
      <vt:lpstr>Жим однослой</vt:lpstr>
      <vt:lpstr>ПЛ однослой</vt:lpstr>
      <vt:lpstr>Судейская коллегия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Кузнецов Руслан</cp:lastModifiedBy>
  <cp:lastPrinted>2015-07-16T19:10:53Z</cp:lastPrinted>
  <dcterms:created xsi:type="dcterms:W3CDTF">2002-06-16T13:36:44Z</dcterms:created>
  <dcterms:modified xsi:type="dcterms:W3CDTF">2017-11-21T21:34:26Z</dcterms:modified>
</cp:coreProperties>
</file>