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нь/"/>
    </mc:Choice>
  </mc:AlternateContent>
  <xr:revisionPtr revIDLastSave="0" documentId="13_ncr:1_{FFECE4A8-A8A6-D34B-BB60-755EF33DA767}" xr6:coauthVersionLast="45" xr6:coauthVersionMax="45" xr10:uidLastSave="{00000000-0000-0000-0000-000000000000}"/>
  <bookViews>
    <workbookView xWindow="480" yWindow="460" windowWidth="27860" windowHeight="16080" firstSheet="10" activeTab="10" xr2:uid="{00000000-000D-0000-FFFF-FFFF00000000}"/>
  </bookViews>
  <sheets>
    <sheet name="IPL Жим без экипировки ДК" sheetId="48" r:id="rId1"/>
    <sheet name="IPL Жим без экипировки" sheetId="47" r:id="rId2"/>
    <sheet name="СПР Жим софт однопетельная ДК" sheetId="44" r:id="rId3"/>
    <sheet name="СПР Жим софт однопетельная" sheetId="43" r:id="rId4"/>
    <sheet name="СПР Жим софт многопетельная" sheetId="45" r:id="rId5"/>
    <sheet name="IPL Тяга без экипировки ДК" sheetId="51" r:id="rId6"/>
    <sheet name="IPL Тяга без экипировки" sheetId="50" r:id="rId7"/>
    <sheet name="СПР Пауэрспорт ДК" sheetId="61" r:id="rId8"/>
    <sheet name="СПР Подъем на бицепс ДК" sheetId="59" r:id="rId9"/>
    <sheet name="СПР Жим стоя ДК" sheetId="57" r:id="rId10"/>
    <sheet name="СПР Подъем на бицепс" sheetId="58" r:id="rId1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50" l="1"/>
  <c r="M6" i="50"/>
  <c r="M22" i="51"/>
  <c r="M18" i="51"/>
  <c r="M15" i="51"/>
  <c r="M12" i="51"/>
  <c r="M9" i="51"/>
  <c r="M6" i="51"/>
  <c r="M25" i="47"/>
  <c r="M24" i="47"/>
  <c r="M23" i="47"/>
  <c r="M20" i="47"/>
  <c r="M19" i="47"/>
  <c r="M18" i="47"/>
  <c r="M17" i="47"/>
  <c r="M16" i="47"/>
  <c r="M13" i="47"/>
  <c r="M12" i="47"/>
  <c r="M11" i="47"/>
  <c r="M10" i="47"/>
  <c r="M9" i="47"/>
  <c r="M6" i="47"/>
  <c r="M42" i="48"/>
  <c r="M41" i="48"/>
  <c r="M40" i="48"/>
  <c r="M39" i="48"/>
  <c r="M36" i="48"/>
  <c r="M33" i="48"/>
  <c r="M32" i="48"/>
  <c r="M29" i="48"/>
  <c r="M28" i="48"/>
  <c r="M25" i="48"/>
  <c r="M24" i="48"/>
  <c r="M23" i="48"/>
  <c r="M20" i="48"/>
  <c r="M16" i="48"/>
  <c r="M15" i="48"/>
  <c r="M12" i="48"/>
  <c r="M9" i="48"/>
  <c r="M6" i="48"/>
  <c r="P9" i="61" l="1"/>
  <c r="O9" i="61"/>
  <c r="P6" i="61"/>
  <c r="O6" i="61"/>
  <c r="L12" i="59"/>
  <c r="K12" i="59"/>
  <c r="L9" i="59"/>
  <c r="K9" i="59"/>
  <c r="L6" i="59"/>
  <c r="K6" i="59"/>
  <c r="L6" i="58"/>
  <c r="K6" i="58"/>
  <c r="L6" i="57"/>
  <c r="K6" i="57"/>
  <c r="L22" i="51"/>
  <c r="M19" i="51"/>
  <c r="L18" i="51"/>
  <c r="L15" i="51"/>
  <c r="L12" i="51"/>
  <c r="L9" i="51"/>
  <c r="L6" i="51"/>
  <c r="L12" i="50"/>
  <c r="M9" i="50"/>
  <c r="L6" i="50"/>
  <c r="L42" i="48"/>
  <c r="L41" i="48"/>
  <c r="L40" i="48"/>
  <c r="L39" i="48"/>
  <c r="L36" i="48"/>
  <c r="L33" i="48"/>
  <c r="L32" i="48"/>
  <c r="L29" i="48"/>
  <c r="L28" i="48"/>
  <c r="L25" i="48"/>
  <c r="L24" i="48"/>
  <c r="L23" i="48"/>
  <c r="L20" i="48"/>
  <c r="M19" i="48"/>
  <c r="L16" i="48"/>
  <c r="L15" i="48"/>
  <c r="L12" i="48"/>
  <c r="L9" i="48"/>
  <c r="L6" i="48"/>
  <c r="L25" i="47"/>
  <c r="L24" i="47"/>
  <c r="L23" i="47"/>
  <c r="L20" i="47"/>
  <c r="L19" i="47"/>
  <c r="L18" i="47"/>
  <c r="L17" i="47"/>
  <c r="L16" i="47"/>
  <c r="L13" i="47"/>
  <c r="L12" i="47"/>
  <c r="L11" i="47"/>
  <c r="L10" i="47"/>
  <c r="L9" i="47"/>
  <c r="L6" i="47"/>
  <c r="L16" i="45"/>
  <c r="K16" i="45"/>
  <c r="L15" i="45"/>
  <c r="K15" i="45"/>
  <c r="L12" i="45"/>
  <c r="L11" i="45"/>
  <c r="K11" i="45"/>
  <c r="L8" i="45"/>
  <c r="L7" i="45"/>
  <c r="L6" i="45"/>
  <c r="K6" i="45"/>
  <c r="L9" i="44"/>
  <c r="K9" i="44"/>
  <c r="L6" i="44"/>
  <c r="K6" i="44"/>
  <c r="L9" i="43"/>
  <c r="K9" i="43"/>
  <c r="L6" i="43"/>
  <c r="K6" i="43"/>
</calcChain>
</file>

<file path=xl/sharedStrings.xml><?xml version="1.0" encoding="utf-8"?>
<sst xmlns="http://schemas.openxmlformats.org/spreadsheetml/2006/main" count="897" uniqueCount="361">
  <si>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</si>
  <si>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</si>
  <si>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</si>
  <si>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</si>
  <si>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</si>
  <si>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</si>
  <si>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</si>
  <si>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</si>
  <si>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Результат</t>
  </si>
  <si>
    <t/>
  </si>
  <si>
    <t>Wilks</t>
  </si>
  <si>
    <t>Жим лёжа</t>
  </si>
  <si>
    <t>95,0</t>
  </si>
  <si>
    <t>100,0</t>
  </si>
  <si>
    <t>70,0</t>
  </si>
  <si>
    <t>ВЕСОВАЯ КАТЕГОРИЯ   100</t>
  </si>
  <si>
    <t>Кореневский Руслан</t>
  </si>
  <si>
    <t>Открытая (29.12.1980)/40</t>
  </si>
  <si>
    <t>99,10</t>
  </si>
  <si>
    <t xml:space="preserve">Подольск/Московская область </t>
  </si>
  <si>
    <t>170,0</t>
  </si>
  <si>
    <t>175,0</t>
  </si>
  <si>
    <t>ВЕСОВАЯ КАТЕГОРИЯ   110</t>
  </si>
  <si>
    <t xml:space="preserve">Новосибирск/Новосибирская область </t>
  </si>
  <si>
    <t>182,5</t>
  </si>
  <si>
    <t>110,0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</si>
  <si>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</si>
  <si>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</si>
  <si>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</si>
  <si>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</si>
  <si>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>100</t>
  </si>
  <si>
    <t>110</t>
  </si>
  <si>
    <t>212,5</t>
  </si>
  <si>
    <t>1</t>
  </si>
  <si>
    <t>ВЕСОВАЯ КАТЕГОРИЯ   90</t>
  </si>
  <si>
    <t xml:space="preserve">Раменское/Московская область </t>
  </si>
  <si>
    <t>90,0</t>
  </si>
  <si>
    <t>75,0</t>
  </si>
  <si>
    <t xml:space="preserve">Результат </t>
  </si>
  <si>
    <t>65,90</t>
  </si>
  <si>
    <t>Тимофеев Кирилл</t>
  </si>
  <si>
    <t>Открытая (04.12.1992)/28</t>
  </si>
  <si>
    <t>67,30</t>
  </si>
  <si>
    <t>105,0</t>
  </si>
  <si>
    <t>107,5</t>
  </si>
  <si>
    <t xml:space="preserve">Кореневский Р. </t>
  </si>
  <si>
    <t>120,0</t>
  </si>
  <si>
    <t>127,5</t>
  </si>
  <si>
    <t>132,5</t>
  </si>
  <si>
    <t>40,0</t>
  </si>
  <si>
    <t>125,0</t>
  </si>
  <si>
    <t>94,10</t>
  </si>
  <si>
    <t>50,0</t>
  </si>
  <si>
    <t xml:space="preserve">Жуковский/Московская область </t>
  </si>
  <si>
    <t>152,5</t>
  </si>
  <si>
    <t>Акулич Александр</t>
  </si>
  <si>
    <t>Открытая (17.11.1981)/39</t>
  </si>
  <si>
    <t>91,80</t>
  </si>
  <si>
    <t>160,0</t>
  </si>
  <si>
    <t>Солохин Денис</t>
  </si>
  <si>
    <t>Открытая (25.02.1981)/40</t>
  </si>
  <si>
    <t>98,30</t>
  </si>
  <si>
    <t xml:space="preserve">Москва </t>
  </si>
  <si>
    <t>Емельянов Николай</t>
  </si>
  <si>
    <t>Открытая (30.08.1979)/41</t>
  </si>
  <si>
    <t>115,40</t>
  </si>
  <si>
    <t xml:space="preserve">Люберцы/Московская область </t>
  </si>
  <si>
    <t>2</t>
  </si>
  <si>
    <t>3</t>
  </si>
  <si>
    <t>ВЕСОВАЯ КАТЕГОРИЯ   60</t>
  </si>
  <si>
    <t>37,5</t>
  </si>
  <si>
    <t>52,5</t>
  </si>
  <si>
    <t>ВЕСОВАЯ КАТЕГОРИЯ   75</t>
  </si>
  <si>
    <t>ВЕСОВАЯ КАТЕГОРИЯ   82.5</t>
  </si>
  <si>
    <t xml:space="preserve">Одинцово/Московская область </t>
  </si>
  <si>
    <t>210,0</t>
  </si>
  <si>
    <t>77,90</t>
  </si>
  <si>
    <t>97,5</t>
  </si>
  <si>
    <t>Тяга</t>
  </si>
  <si>
    <t xml:space="preserve">Gloss </t>
  </si>
  <si>
    <t xml:space="preserve">Женщины </t>
  </si>
  <si>
    <t>Щукина Ирина</t>
  </si>
  <si>
    <t>Открытая (14.11.1985)/35</t>
  </si>
  <si>
    <t>67,50</t>
  </si>
  <si>
    <t xml:space="preserve">Лыткарино/Московская область </t>
  </si>
  <si>
    <t>77,5</t>
  </si>
  <si>
    <t xml:space="preserve">Беляев Р. </t>
  </si>
  <si>
    <t>65,0</t>
  </si>
  <si>
    <t>290,0</t>
  </si>
  <si>
    <t>ВЕСОВАЯ КАТЕГОРИЯ   140+</t>
  </si>
  <si>
    <t>Лукин Сергей</t>
  </si>
  <si>
    <t>141,10</t>
  </si>
  <si>
    <t xml:space="preserve">Касимов/Рязанская область </t>
  </si>
  <si>
    <t>250,0</t>
  </si>
  <si>
    <t>260,0</t>
  </si>
  <si>
    <t>270,0</t>
  </si>
  <si>
    <t>Ермолаева Анна</t>
  </si>
  <si>
    <t>72,60</t>
  </si>
  <si>
    <t>135,0</t>
  </si>
  <si>
    <t>Матвеев Александр</t>
  </si>
  <si>
    <t>Открытая (14.03.1974)/47</t>
  </si>
  <si>
    <t>200,0</t>
  </si>
  <si>
    <t>220,0</t>
  </si>
  <si>
    <t>320,0</t>
  </si>
  <si>
    <t>330,0</t>
  </si>
  <si>
    <t>350,0</t>
  </si>
  <si>
    <t>Мельников Алексей</t>
  </si>
  <si>
    <t>Открытая (22.10.1987)/33</t>
  </si>
  <si>
    <t>96,80</t>
  </si>
  <si>
    <t>360,0</t>
  </si>
  <si>
    <t>Семенов Роман</t>
  </si>
  <si>
    <t>Открытая (12.11.1979)/41</t>
  </si>
  <si>
    <t>98,90</t>
  </si>
  <si>
    <t xml:space="preserve">Королёв/Московская область </t>
  </si>
  <si>
    <t>340,0</t>
  </si>
  <si>
    <t>Сухарев Андрей</t>
  </si>
  <si>
    <t>Открытая (22.07.1974)/46</t>
  </si>
  <si>
    <t>108,00</t>
  </si>
  <si>
    <t>380,0</t>
  </si>
  <si>
    <t>Леонов Павел</t>
  </si>
  <si>
    <t>Открытая (08.11.1983)/37</t>
  </si>
  <si>
    <t>100,90</t>
  </si>
  <si>
    <t xml:space="preserve">Лосино-Петровский/Московская область </t>
  </si>
  <si>
    <t>400,0</t>
  </si>
  <si>
    <t>ВЕСОВАЯ КАТЕГОРИЯ   125</t>
  </si>
  <si>
    <t>420,0</t>
  </si>
  <si>
    <t>Василенко Дмитрий</t>
  </si>
  <si>
    <t>Открытая (03.06.1975)/46</t>
  </si>
  <si>
    <t>119,20</t>
  </si>
  <si>
    <t xml:space="preserve">Котельники/Московская область </t>
  </si>
  <si>
    <t>370,0</t>
  </si>
  <si>
    <t>125</t>
  </si>
  <si>
    <t>222,3000</t>
  </si>
  <si>
    <t>204,1475</t>
  </si>
  <si>
    <t>203,5800</t>
  </si>
  <si>
    <t>-</t>
  </si>
  <si>
    <t>Нагоев Заур</t>
  </si>
  <si>
    <t>Открытая (14.08.1988)/32</t>
  </si>
  <si>
    <t>80,00</t>
  </si>
  <si>
    <t>115,0</t>
  </si>
  <si>
    <t>122,5</t>
  </si>
  <si>
    <t>215,0</t>
  </si>
  <si>
    <t>197,5</t>
  </si>
  <si>
    <t>205,0</t>
  </si>
  <si>
    <t>207,5</t>
  </si>
  <si>
    <t>Комраков Никита</t>
  </si>
  <si>
    <t>Открытая (23.06.1995)/26</t>
  </si>
  <si>
    <t>91,10</t>
  </si>
  <si>
    <t xml:space="preserve">Рязань/Рязанская область </t>
  </si>
  <si>
    <t>180,0</t>
  </si>
  <si>
    <t>185,0</t>
  </si>
  <si>
    <t>Мухин Валерий</t>
  </si>
  <si>
    <t>Открытая (23.02.1996)/25</t>
  </si>
  <si>
    <t>96,60</t>
  </si>
  <si>
    <t>Мурашов Максим</t>
  </si>
  <si>
    <t>Открытая (19.09.1979)/41</t>
  </si>
  <si>
    <t>108,80</t>
  </si>
  <si>
    <t>Лисицын Сергей</t>
  </si>
  <si>
    <t>Открытая (26.10.1970)/50</t>
  </si>
  <si>
    <t>105,70</t>
  </si>
  <si>
    <t xml:space="preserve">Нахабино/Московская область </t>
  </si>
  <si>
    <t>195,0</t>
  </si>
  <si>
    <t>Поздняков Александр</t>
  </si>
  <si>
    <t>Открытая (22.04.1982)/39</t>
  </si>
  <si>
    <t>100,50</t>
  </si>
  <si>
    <t>192,5</t>
  </si>
  <si>
    <t>Иванов Илья</t>
  </si>
  <si>
    <t>Открытая (12.07.1985)/35</t>
  </si>
  <si>
    <t>104,20</t>
  </si>
  <si>
    <t>Монид Алексей</t>
  </si>
  <si>
    <t>Открытая (27.11.1990)/30</t>
  </si>
  <si>
    <t>103,40</t>
  </si>
  <si>
    <t xml:space="preserve">Химки/Московская область </t>
  </si>
  <si>
    <t>167,5</t>
  </si>
  <si>
    <t>Жаченков Александр</t>
  </si>
  <si>
    <t>Открытая (30.07.1981)/39</t>
  </si>
  <si>
    <t>111,90</t>
  </si>
  <si>
    <t xml:space="preserve">Протвино/Московская область </t>
  </si>
  <si>
    <t>225,0</t>
  </si>
  <si>
    <t>235,0</t>
  </si>
  <si>
    <t>242,5</t>
  </si>
  <si>
    <t>Мишонков Александр</t>
  </si>
  <si>
    <t>Открытая (09.05.1990)/31</t>
  </si>
  <si>
    <t>116,80</t>
  </si>
  <si>
    <t>Макаренко Алексей</t>
  </si>
  <si>
    <t>Открытая (22.02.1981)/40</t>
  </si>
  <si>
    <t>119,00</t>
  </si>
  <si>
    <t>150,0</t>
  </si>
  <si>
    <t>4</t>
  </si>
  <si>
    <t>5</t>
  </si>
  <si>
    <t>ВЕСОВАЯ КАТЕГОРИЯ   67.5</t>
  </si>
  <si>
    <t>Красовская Софья</t>
  </si>
  <si>
    <t>Открытая (02.08.1992)/28</t>
  </si>
  <si>
    <t>65,80</t>
  </si>
  <si>
    <t xml:space="preserve">Кремёнки/Калужская область </t>
  </si>
  <si>
    <t>47,5</t>
  </si>
  <si>
    <t xml:space="preserve">Бебенин Г. </t>
  </si>
  <si>
    <t>ВЕСОВАЯ КАТЕГОРИЯ   56</t>
  </si>
  <si>
    <t>Осипян Арсен</t>
  </si>
  <si>
    <t>Открытая (14.04.1997)/24</t>
  </si>
  <si>
    <t>55,30</t>
  </si>
  <si>
    <t>102,5</t>
  </si>
  <si>
    <t>Арцимовский Дмитрий</t>
  </si>
  <si>
    <t>58,40</t>
  </si>
  <si>
    <t xml:space="preserve">Воскресенск/Московская область </t>
  </si>
  <si>
    <t>Максимов Александр</t>
  </si>
  <si>
    <t>Открытая (12.09.1996)/24</t>
  </si>
  <si>
    <t xml:space="preserve">Тула/Тульская область </t>
  </si>
  <si>
    <t>130,0</t>
  </si>
  <si>
    <t>Шпудейко Никита</t>
  </si>
  <si>
    <t>71,40</t>
  </si>
  <si>
    <t>Грищенко Вадим</t>
  </si>
  <si>
    <t>Открытая (04.08.1990)/30</t>
  </si>
  <si>
    <t>72,30</t>
  </si>
  <si>
    <t>117,5</t>
  </si>
  <si>
    <t>Агрененко Алексей</t>
  </si>
  <si>
    <t>Открытая (30.03.1984)/37</t>
  </si>
  <si>
    <t>80,80</t>
  </si>
  <si>
    <t>145,0</t>
  </si>
  <si>
    <t>Божко Виталий</t>
  </si>
  <si>
    <t>Открытая (02.09.1992)/28</t>
  </si>
  <si>
    <t>81,50</t>
  </si>
  <si>
    <t xml:space="preserve">Пангоды/Ямало-Ненецкий автономный округ </t>
  </si>
  <si>
    <t>Лошеньков Александр</t>
  </si>
  <si>
    <t>Открытая (21.04.1995)/26</t>
  </si>
  <si>
    <t>79,70</t>
  </si>
  <si>
    <t>137,5</t>
  </si>
  <si>
    <t>Задков Сергей</t>
  </si>
  <si>
    <t>Открытая (19.11.1987)/33</t>
  </si>
  <si>
    <t>84,90</t>
  </si>
  <si>
    <t xml:space="preserve">Чехов/Московская область </t>
  </si>
  <si>
    <t>155,0</t>
  </si>
  <si>
    <t>Палатов Игорь</t>
  </si>
  <si>
    <t>Открытая (18.12.1992)/28</t>
  </si>
  <si>
    <t>85,90</t>
  </si>
  <si>
    <t>157,5</t>
  </si>
  <si>
    <t>Черкасов Андрей</t>
  </si>
  <si>
    <t>Открытая (06.08.1981)/39</t>
  </si>
  <si>
    <t>97,80</t>
  </si>
  <si>
    <t>162,5</t>
  </si>
  <si>
    <t>Мудрый Владимир</t>
  </si>
  <si>
    <t>Открытая (03.06.1992)/29</t>
  </si>
  <si>
    <t>140,0</t>
  </si>
  <si>
    <t>147,5</t>
  </si>
  <si>
    <t>Моисеев Артем</t>
  </si>
  <si>
    <t>Открытая (16.03.1990)/31</t>
  </si>
  <si>
    <t>101,20</t>
  </si>
  <si>
    <t>165,0</t>
  </si>
  <si>
    <t>Булгак Виорел</t>
  </si>
  <si>
    <t>Открытая (10.10.1985)/35</t>
  </si>
  <si>
    <t>110,30</t>
  </si>
  <si>
    <t>202,5</t>
  </si>
  <si>
    <t>Кильдюшкин Даниил</t>
  </si>
  <si>
    <t>Открытая (01.04.1997)/24</t>
  </si>
  <si>
    <t>122,60</t>
  </si>
  <si>
    <t>Усков Георгий</t>
  </si>
  <si>
    <t>Открытая (16.09.1983)/37</t>
  </si>
  <si>
    <t>118,90</t>
  </si>
  <si>
    <t>177,5</t>
  </si>
  <si>
    <t>Харченко Игорь</t>
  </si>
  <si>
    <t>Открытая (10.12.1991)/29</t>
  </si>
  <si>
    <t>122,50</t>
  </si>
  <si>
    <t xml:space="preserve">Томилино/Московская область </t>
  </si>
  <si>
    <t>67.5</t>
  </si>
  <si>
    <t>108,1946</t>
  </si>
  <si>
    <t>105,5285</t>
  </si>
  <si>
    <t>99,3200</t>
  </si>
  <si>
    <t>Становая тяга</t>
  </si>
  <si>
    <t>Лоскутова Дарья</t>
  </si>
  <si>
    <t>Открытая (16.10.1986)/34</t>
  </si>
  <si>
    <t>55,10</t>
  </si>
  <si>
    <t>142,5</t>
  </si>
  <si>
    <t>Кравченко Евгений</t>
  </si>
  <si>
    <t>Открытая (03.11.1986)/34</t>
  </si>
  <si>
    <t>345,0</t>
  </si>
  <si>
    <t>230,0</t>
  </si>
  <si>
    <t>56</t>
  </si>
  <si>
    <t>ВЕСОВАЯ КАТЕГОРИЯ   48</t>
  </si>
  <si>
    <t>Кравченко Екатерина</t>
  </si>
  <si>
    <t>Открытая (07.11.1987)/33</t>
  </si>
  <si>
    <t>48,00</t>
  </si>
  <si>
    <t xml:space="preserve">Омск/Омская область </t>
  </si>
  <si>
    <t xml:space="preserve">Кравченко Е. </t>
  </si>
  <si>
    <t>ВЕСОВАЯ КАТЕГОРИЯ   52</t>
  </si>
  <si>
    <t>Киселева Янина</t>
  </si>
  <si>
    <t>Открытая (28.01.1988)/33</t>
  </si>
  <si>
    <t>51,50</t>
  </si>
  <si>
    <t>Agashi Niyazi</t>
  </si>
  <si>
    <t>65,70</t>
  </si>
  <si>
    <t>74,10</t>
  </si>
  <si>
    <t>Комарницкий Георгий</t>
  </si>
  <si>
    <t>73,10</t>
  </si>
  <si>
    <t>187,5</t>
  </si>
  <si>
    <t>Клюкин Михаил</t>
  </si>
  <si>
    <t>Открытая (20.11.1986)/34</t>
  </si>
  <si>
    <t>97,60</t>
  </si>
  <si>
    <t>48</t>
  </si>
  <si>
    <t>52</t>
  </si>
  <si>
    <t>Тютюнник Евгений</t>
  </si>
  <si>
    <t>78,90</t>
  </si>
  <si>
    <t>45,0</t>
  </si>
  <si>
    <t>Пенько Константин</t>
  </si>
  <si>
    <t>82,00</t>
  </si>
  <si>
    <t xml:space="preserve">Зеленоград/Московская область </t>
  </si>
  <si>
    <t>55,0</t>
  </si>
  <si>
    <t>57,5</t>
  </si>
  <si>
    <t>Сабиров Дамир</t>
  </si>
  <si>
    <t>72,10</t>
  </si>
  <si>
    <t>42,5</t>
  </si>
  <si>
    <t xml:space="preserve">Юрков М. </t>
  </si>
  <si>
    <t>Юниоры 20-23 (25.01.1998)/23</t>
  </si>
  <si>
    <t>Мастера 40-49 (04.02.1975)/46</t>
  </si>
  <si>
    <t>Юноши 13-19 (03.07.2002)/18</t>
  </si>
  <si>
    <t>Мастера 50-59 (10.05.1962)/59</t>
  </si>
  <si>
    <t>Мастера 40-49 (27.04.1975)/46</t>
  </si>
  <si>
    <t>Мастера 40-49 (13.01.1978)/43</t>
  </si>
  <si>
    <t>Всероссийский мастерский турнир «Созвездие силы»
СПР Пауэрспорт ДК
Жуковский/Московская область, 26 июня 2021 года</t>
  </si>
  <si>
    <t>Всероссийский мастерский турнир «Созвездие силы»
СПР Строгий подъем штанги на бицепс ДК
Жуковский/Московская область, 26 июня 2021 года</t>
  </si>
  <si>
    <t>Всероссийский мастерский турнир «Созвездие силы»
СПР Строгий подъем штанги на бицепс
Жуковский/Московская область, 26 июня 2021 года</t>
  </si>
  <si>
    <t>Всероссийский мастерский турнир «Созвездие силы»
СПР Жим штанги стоя ДК
Жуковский/Московская область, 26 июня 2021 года</t>
  </si>
  <si>
    <t>Лениногорск/Республика Татарстан</t>
  </si>
  <si>
    <t>Юноши 15-19 (22.06.2003)/18</t>
  </si>
  <si>
    <t>Юноши 15-19 (03.07.2002)/18</t>
  </si>
  <si>
    <t>Юноши 15-19 (17.08.2001)/19</t>
  </si>
  <si>
    <t>Баку/Азербайджан</t>
  </si>
  <si>
    <t>Манаев Б.</t>
  </si>
  <si>
    <t>Поздняков А.</t>
  </si>
  <si>
    <t>Корнейчук А.</t>
  </si>
  <si>
    <t>Всероссийский мастерский турнир «Созвездие силы»
СПР Жим лежа в многопетельной софт экипировке
Жуковский/Московская область, 26 июня 2021 года</t>
  </si>
  <si>
    <t>Всероссийский мастерский турнир «Созвездие силы»
СПР Жим лежа в однопетельной софт экипировке ДК
Жуковский/Московская область, 26 июня 2021 года</t>
  </si>
  <si>
    <t>Всероссийский мастерский турнир «Созвездие силы»
СПР Жим лежа в однопетельной софт экипировке
Жуковский/Московская область, 26 июня 2021 года</t>
  </si>
  <si>
    <t>Пацков А.</t>
  </si>
  <si>
    <t>Крылов В.</t>
  </si>
  <si>
    <t>Весовая категория</t>
  </si>
  <si>
    <t>Филимонов О.</t>
  </si>
  <si>
    <t>Сенькин В.</t>
  </si>
  <si>
    <t>Мынка Э.</t>
  </si>
  <si>
    <t>Волоский Е.</t>
  </si>
  <si>
    <t>Закружной В.</t>
  </si>
  <si>
    <t>Гречина И.</t>
  </si>
  <si>
    <t>Юноши 15-19 (03.03.2004)/17</t>
  </si>
  <si>
    <t>Щелково/Московская область</t>
  </si>
  <si>
    <t>Аскеров Ш.</t>
  </si>
  <si>
    <t>Шишкин А.</t>
  </si>
  <si>
    <t>Мурашов М.</t>
  </si>
  <si>
    <t>Светлый Яр/Волгоградская область</t>
  </si>
  <si>
    <t>Хузин Р.</t>
  </si>
  <si>
    <t>Сергиев Посад/Московская область</t>
  </si>
  <si>
    <t>Всероссийский мастерский турнир «Созвездие силы»
IPL Становая тяга без экипировки
Жуковский/Московская область, 26 июня 2021 года</t>
  </si>
  <si>
    <t>Всероссийский мастерский турнир «Созвездие силы»
IPL Становая тяга без экипировки ДК
Жуковский/Московская область, 26 июня 2021 года</t>
  </si>
  <si>
    <t>Всероссийский мастерский турнир «Созвездие силы»
IPL Жим лежа без экипировки ДК
Жуковский/Московская область, 26 июня 2021 года</t>
  </si>
  <si>
    <t>Всероссийский мастерский турнир «Созвездие силы»
IPL Жим лежа без экипировки
Жуковский/Московская область, 26 июня 2021 года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</si>
  <si>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</si>
  <si>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</si>
  <si>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</si>
  <si>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</si>
  <si>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</si>
  <si>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</si>
  <si>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M1</t>
  </si>
  <si>
    <t>J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</si>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</sst>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7692-7141-439B-BFCD-3E14D2791D63}">
  <dimension ref="A1:N53"/>
  <sheetViews>
    <sheetView topLeftCell="A11" workbookViewId="0">
      <selection activeCell="F43" sqref="F43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6640625" style="5" bestFit="1" customWidth="1"/>
    <col min="4" max="4" width="21.5" style="5" bestFit="1" customWidth="1"/>
    <col min="5" max="5" width="10.5" style="37" bestFit="1" customWidth="1"/>
    <col min="6" max="6" width="10.5" style="37" customWidth="1"/>
    <col min="7" max="7" width="40.83203125" style="5" bestFit="1" customWidth="1"/>
    <col min="8" max="10" width="5.5" style="6" customWidth="1"/>
    <col min="11" max="11" width="4.83203125" style="6" customWidth="1"/>
    <col min="12" max="12" width="10.5" style="30" bestFit="1" customWidth="1"/>
    <col min="13" max="13" width="8.5" style="34" bestFit="1" customWidth="1"/>
    <col min="14" max="14" width="19.5" style="5" bestFit="1" customWidth="1"/>
    <col min="15" max="16384" width="9.1640625" style="3"/>
  </cols>
  <sheetData>
    <row r="1" spans="1:14" s="2" customFormat="1" ht="29" customHeight="1">
      <c r="A1" s="59" t="s">
        <v>350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53" t="s">
        <v>10</v>
      </c>
      <c r="F3" s="49" t="s">
        <v>355</v>
      </c>
      <c r="G3" s="71" t="s">
        <v>5</v>
      </c>
      <c r="H3" s="71" t="s">
        <v>11</v>
      </c>
      <c r="I3" s="71"/>
      <c r="J3" s="71"/>
      <c r="K3" s="71"/>
      <c r="L3" s="51" t="s">
        <v>8</v>
      </c>
      <c r="M3" s="53" t="s">
        <v>3</v>
      </c>
      <c r="N3" s="55" t="s">
        <v>2</v>
      </c>
    </row>
    <row r="4" spans="1:14" s="1" customFormat="1" ht="21" customHeight="1" thickBot="1">
      <c r="A4" s="68"/>
      <c r="B4" s="48"/>
      <c r="C4" s="70"/>
      <c r="D4" s="70"/>
      <c r="E4" s="54"/>
      <c r="F4" s="50"/>
      <c r="G4" s="70"/>
      <c r="H4" s="4">
        <v>1</v>
      </c>
      <c r="I4" s="4">
        <v>2</v>
      </c>
      <c r="J4" s="4">
        <v>3</v>
      </c>
      <c r="K4" s="4" t="s">
        <v>4</v>
      </c>
      <c r="L4" s="52"/>
      <c r="M4" s="54"/>
      <c r="N4" s="56"/>
    </row>
    <row r="5" spans="1:14" ht="16">
      <c r="A5" s="57" t="s">
        <v>190</v>
      </c>
      <c r="B5" s="57"/>
      <c r="C5" s="58"/>
      <c r="D5" s="58"/>
      <c r="E5" s="58"/>
      <c r="F5" s="58"/>
      <c r="G5" s="58"/>
      <c r="H5" s="58"/>
      <c r="I5" s="58"/>
      <c r="J5" s="58"/>
      <c r="K5" s="58"/>
    </row>
    <row r="6" spans="1:14">
      <c r="A6" s="9" t="s">
        <v>33</v>
      </c>
      <c r="B6" s="8" t="s">
        <v>191</v>
      </c>
      <c r="C6" s="8" t="s">
        <v>192</v>
      </c>
      <c r="D6" s="8" t="s">
        <v>193</v>
      </c>
      <c r="E6" s="36">
        <v>1.0397000000000001</v>
      </c>
      <c r="F6" s="36" t="s">
        <v>356</v>
      </c>
      <c r="G6" s="8" t="s">
        <v>194</v>
      </c>
      <c r="H6" s="14" t="s">
        <v>195</v>
      </c>
      <c r="I6" s="15" t="s">
        <v>71</v>
      </c>
      <c r="J6" s="14" t="s">
        <v>87</v>
      </c>
      <c r="K6" s="9"/>
      <c r="L6" s="29" t="str">
        <f>"52,5"</f>
        <v>52,5</v>
      </c>
      <c r="M6" s="35">
        <f>L6*E6</f>
        <v>54.584250000000004</v>
      </c>
      <c r="N6" s="8" t="s">
        <v>196</v>
      </c>
    </row>
    <row r="7" spans="1:14">
      <c r="B7" s="5" t="s">
        <v>9</v>
      </c>
    </row>
    <row r="8" spans="1:14" ht="16">
      <c r="A8" s="45" t="s">
        <v>197</v>
      </c>
      <c r="B8" s="45"/>
      <c r="C8" s="46"/>
      <c r="D8" s="46"/>
      <c r="E8" s="46"/>
      <c r="F8" s="46"/>
      <c r="G8" s="46"/>
      <c r="H8" s="46"/>
      <c r="I8" s="46"/>
      <c r="J8" s="46"/>
      <c r="K8" s="46"/>
    </row>
    <row r="9" spans="1:14">
      <c r="A9" s="9" t="s">
        <v>33</v>
      </c>
      <c r="B9" s="8" t="s">
        <v>198</v>
      </c>
      <c r="C9" s="8" t="s">
        <v>199</v>
      </c>
      <c r="D9" s="8" t="s">
        <v>200</v>
      </c>
      <c r="E9" s="36">
        <v>0.92169999999999996</v>
      </c>
      <c r="F9" s="36" t="s">
        <v>356</v>
      </c>
      <c r="G9" s="8" t="s">
        <v>62</v>
      </c>
      <c r="H9" s="15" t="s">
        <v>77</v>
      </c>
      <c r="I9" s="15" t="s">
        <v>201</v>
      </c>
      <c r="J9" s="15" t="s">
        <v>44</v>
      </c>
      <c r="K9" s="9"/>
      <c r="L9" s="29" t="str">
        <f>"107,5"</f>
        <v>107,5</v>
      </c>
      <c r="M9" s="35">
        <f>L9*E9</f>
        <v>99.08274999999999</v>
      </c>
      <c r="N9" s="8" t="s">
        <v>334</v>
      </c>
    </row>
    <row r="10" spans="1:14">
      <c r="B10" s="5" t="s">
        <v>9</v>
      </c>
    </row>
    <row r="11" spans="1:14" ht="16">
      <c r="A11" s="45" t="s">
        <v>69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</row>
    <row r="12" spans="1:14">
      <c r="A12" s="9" t="s">
        <v>33</v>
      </c>
      <c r="B12" s="8" t="s">
        <v>202</v>
      </c>
      <c r="C12" s="8" t="s">
        <v>340</v>
      </c>
      <c r="D12" s="8" t="s">
        <v>203</v>
      </c>
      <c r="E12" s="36">
        <v>0.87450000000000006</v>
      </c>
      <c r="F12" s="36" t="s">
        <v>357</v>
      </c>
      <c r="G12" s="8" t="s">
        <v>204</v>
      </c>
      <c r="H12" s="15" t="s">
        <v>36</v>
      </c>
      <c r="I12" s="15" t="s">
        <v>77</v>
      </c>
      <c r="J12" s="15" t="s">
        <v>13</v>
      </c>
      <c r="K12" s="9"/>
      <c r="L12" s="29" t="str">
        <f>"100,0"</f>
        <v>100,0</v>
      </c>
      <c r="M12" s="35">
        <f>L12*E12</f>
        <v>87.45</v>
      </c>
      <c r="N12" s="8" t="s">
        <v>335</v>
      </c>
    </row>
    <row r="13" spans="1:14">
      <c r="B13" s="5" t="s">
        <v>9</v>
      </c>
    </row>
    <row r="14" spans="1:14" ht="16">
      <c r="A14" s="45" t="s">
        <v>190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</row>
    <row r="15" spans="1:14">
      <c r="A15" s="17" t="s">
        <v>33</v>
      </c>
      <c r="B15" s="16" t="s">
        <v>205</v>
      </c>
      <c r="C15" s="16" t="s">
        <v>206</v>
      </c>
      <c r="D15" s="16" t="s">
        <v>39</v>
      </c>
      <c r="E15" s="39">
        <v>0.78620000000000001</v>
      </c>
      <c r="F15" s="39" t="s">
        <v>356</v>
      </c>
      <c r="G15" s="16" t="s">
        <v>207</v>
      </c>
      <c r="H15" s="22" t="s">
        <v>139</v>
      </c>
      <c r="I15" s="22" t="s">
        <v>50</v>
      </c>
      <c r="J15" s="22" t="s">
        <v>208</v>
      </c>
      <c r="K15" s="17"/>
      <c r="L15" s="31" t="str">
        <f>"130,0"</f>
        <v>130,0</v>
      </c>
      <c r="M15" s="41">
        <f>L15*E15</f>
        <v>102.206</v>
      </c>
      <c r="N15" s="16"/>
    </row>
    <row r="16" spans="1:14">
      <c r="A16" s="19" t="s">
        <v>67</v>
      </c>
      <c r="B16" s="18" t="s">
        <v>40</v>
      </c>
      <c r="C16" s="18" t="s">
        <v>41</v>
      </c>
      <c r="D16" s="18" t="s">
        <v>42</v>
      </c>
      <c r="E16" s="40">
        <v>0.77290000000000003</v>
      </c>
      <c r="F16" s="40" t="s">
        <v>356</v>
      </c>
      <c r="G16" s="18" t="s">
        <v>19</v>
      </c>
      <c r="H16" s="26" t="s">
        <v>43</v>
      </c>
      <c r="I16" s="26" t="s">
        <v>44</v>
      </c>
      <c r="J16" s="26" t="s">
        <v>25</v>
      </c>
      <c r="K16" s="19"/>
      <c r="L16" s="32" t="str">
        <f>"110,0"</f>
        <v>110,0</v>
      </c>
      <c r="M16" s="42">
        <f>L16*E16</f>
        <v>85.019000000000005</v>
      </c>
      <c r="N16" s="18" t="s">
        <v>45</v>
      </c>
    </row>
    <row r="17" spans="1:14">
      <c r="B17" s="5" t="s">
        <v>9</v>
      </c>
    </row>
    <row r="18" spans="1:14" ht="16">
      <c r="A18" s="45" t="s">
        <v>72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</row>
    <row r="19" spans="1:14">
      <c r="A19" s="17" t="s">
        <v>135</v>
      </c>
      <c r="B19" s="16" t="s">
        <v>209</v>
      </c>
      <c r="C19" s="16" t="s">
        <v>322</v>
      </c>
      <c r="D19" s="16" t="s">
        <v>210</v>
      </c>
      <c r="E19" s="39">
        <v>0.73229999999999995</v>
      </c>
      <c r="F19" s="39" t="s">
        <v>357</v>
      </c>
      <c r="G19" s="16" t="s">
        <v>62</v>
      </c>
      <c r="H19" s="23" t="s">
        <v>36</v>
      </c>
      <c r="I19" s="23" t="s">
        <v>36</v>
      </c>
      <c r="J19" s="23" t="s">
        <v>36</v>
      </c>
      <c r="K19" s="17"/>
      <c r="L19" s="31">
        <v>0</v>
      </c>
      <c r="M19" s="41" t="str">
        <f>"0,0000"</f>
        <v>0,0000</v>
      </c>
      <c r="N19" s="16"/>
    </row>
    <row r="20" spans="1:14">
      <c r="A20" s="19" t="s">
        <v>33</v>
      </c>
      <c r="B20" s="18" t="s">
        <v>211</v>
      </c>
      <c r="C20" s="18" t="s">
        <v>212</v>
      </c>
      <c r="D20" s="18" t="s">
        <v>213</v>
      </c>
      <c r="E20" s="40">
        <v>0.73150000000000004</v>
      </c>
      <c r="F20" s="40" t="s">
        <v>356</v>
      </c>
      <c r="G20" s="18" t="s">
        <v>62</v>
      </c>
      <c r="H20" s="26" t="s">
        <v>44</v>
      </c>
      <c r="I20" s="26" t="s">
        <v>214</v>
      </c>
      <c r="J20" s="26" t="s">
        <v>46</v>
      </c>
      <c r="K20" s="19"/>
      <c r="L20" s="32" t="str">
        <f>"120,0"</f>
        <v>120,0</v>
      </c>
      <c r="M20" s="42">
        <f>L20*E20</f>
        <v>87.78</v>
      </c>
      <c r="N20" s="18" t="s">
        <v>336</v>
      </c>
    </row>
    <row r="21" spans="1:14">
      <c r="B21" s="5" t="s">
        <v>9</v>
      </c>
    </row>
    <row r="22" spans="1:14" ht="16">
      <c r="A22" s="45" t="s">
        <v>73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</row>
    <row r="23" spans="1:14">
      <c r="A23" s="17" t="s">
        <v>33</v>
      </c>
      <c r="B23" s="16" t="s">
        <v>215</v>
      </c>
      <c r="C23" s="16" t="s">
        <v>216</v>
      </c>
      <c r="D23" s="16" t="s">
        <v>217</v>
      </c>
      <c r="E23" s="39">
        <v>0.67849999999999999</v>
      </c>
      <c r="F23" s="39" t="s">
        <v>356</v>
      </c>
      <c r="G23" s="16" t="s">
        <v>62</v>
      </c>
      <c r="H23" s="22" t="s">
        <v>98</v>
      </c>
      <c r="I23" s="22" t="s">
        <v>218</v>
      </c>
      <c r="J23" s="23" t="s">
        <v>187</v>
      </c>
      <c r="K23" s="17"/>
      <c r="L23" s="31" t="str">
        <f>"145,0"</f>
        <v>145,0</v>
      </c>
      <c r="M23" s="41">
        <f>L23*E23</f>
        <v>98.382499999999993</v>
      </c>
      <c r="N23" s="16" t="s">
        <v>337</v>
      </c>
    </row>
    <row r="24" spans="1:14">
      <c r="A24" s="21" t="s">
        <v>67</v>
      </c>
      <c r="B24" s="20" t="s">
        <v>219</v>
      </c>
      <c r="C24" s="20" t="s">
        <v>220</v>
      </c>
      <c r="D24" s="20" t="s">
        <v>221</v>
      </c>
      <c r="E24" s="43">
        <v>0.67490000000000006</v>
      </c>
      <c r="F24" s="43" t="s">
        <v>356</v>
      </c>
      <c r="G24" s="20" t="s">
        <v>222</v>
      </c>
      <c r="H24" s="27" t="s">
        <v>98</v>
      </c>
      <c r="I24" s="27" t="s">
        <v>218</v>
      </c>
      <c r="J24" s="24" t="s">
        <v>54</v>
      </c>
      <c r="K24" s="21"/>
      <c r="L24" s="33" t="str">
        <f>"145,0"</f>
        <v>145,0</v>
      </c>
      <c r="M24" s="44">
        <f>L24*E24</f>
        <v>97.860500000000002</v>
      </c>
      <c r="N24" s="20"/>
    </row>
    <row r="25" spans="1:14">
      <c r="A25" s="19" t="s">
        <v>68</v>
      </c>
      <c r="B25" s="18" t="s">
        <v>223</v>
      </c>
      <c r="C25" s="18" t="s">
        <v>224</v>
      </c>
      <c r="D25" s="18" t="s">
        <v>225</v>
      </c>
      <c r="E25" s="40">
        <v>0.68430000000000002</v>
      </c>
      <c r="F25" s="40" t="s">
        <v>356</v>
      </c>
      <c r="G25" s="18" t="s">
        <v>35</v>
      </c>
      <c r="H25" s="26" t="s">
        <v>208</v>
      </c>
      <c r="I25" s="26" t="s">
        <v>226</v>
      </c>
      <c r="J25" s="25" t="s">
        <v>218</v>
      </c>
      <c r="K25" s="19"/>
      <c r="L25" s="32" t="str">
        <f>"137,5"</f>
        <v>137,5</v>
      </c>
      <c r="M25" s="42">
        <f>L25*E25</f>
        <v>94.091250000000002</v>
      </c>
      <c r="N25" s="18"/>
    </row>
    <row r="26" spans="1:14">
      <c r="B26" s="5" t="s">
        <v>9</v>
      </c>
    </row>
    <row r="27" spans="1:14" ht="16">
      <c r="A27" s="45" t="s">
        <v>34</v>
      </c>
      <c r="B27" s="45"/>
      <c r="C27" s="46"/>
      <c r="D27" s="46"/>
      <c r="E27" s="46"/>
      <c r="F27" s="46"/>
      <c r="G27" s="46"/>
      <c r="H27" s="46"/>
      <c r="I27" s="46"/>
      <c r="J27" s="46"/>
      <c r="K27" s="46"/>
    </row>
    <row r="28" spans="1:14">
      <c r="A28" s="17" t="s">
        <v>33</v>
      </c>
      <c r="B28" s="16" t="s">
        <v>227</v>
      </c>
      <c r="C28" s="16" t="s">
        <v>228</v>
      </c>
      <c r="D28" s="16" t="s">
        <v>229</v>
      </c>
      <c r="E28" s="39">
        <v>0.65880000000000005</v>
      </c>
      <c r="F28" s="39" t="s">
        <v>356</v>
      </c>
      <c r="G28" s="16" t="s">
        <v>230</v>
      </c>
      <c r="H28" s="22" t="s">
        <v>231</v>
      </c>
      <c r="I28" s="23" t="s">
        <v>58</v>
      </c>
      <c r="J28" s="23" t="s">
        <v>58</v>
      </c>
      <c r="K28" s="17"/>
      <c r="L28" s="31" t="str">
        <f>"155,0"</f>
        <v>155,0</v>
      </c>
      <c r="M28" s="41">
        <f>L28*E28</f>
        <v>102.114</v>
      </c>
      <c r="N28" s="16"/>
    </row>
    <row r="29" spans="1:14">
      <c r="A29" s="19" t="s">
        <v>67</v>
      </c>
      <c r="B29" s="18" t="s">
        <v>232</v>
      </c>
      <c r="C29" s="18" t="s">
        <v>233</v>
      </c>
      <c r="D29" s="18" t="s">
        <v>234</v>
      </c>
      <c r="E29" s="40">
        <v>0.65449999999999997</v>
      </c>
      <c r="F29" s="40" t="s">
        <v>356</v>
      </c>
      <c r="G29" s="18" t="s">
        <v>62</v>
      </c>
      <c r="H29" s="26" t="s">
        <v>218</v>
      </c>
      <c r="I29" s="26" t="s">
        <v>54</v>
      </c>
      <c r="J29" s="25" t="s">
        <v>235</v>
      </c>
      <c r="K29" s="19"/>
      <c r="L29" s="32" t="str">
        <f>"152,5"</f>
        <v>152,5</v>
      </c>
      <c r="M29" s="42">
        <f>L29*E29</f>
        <v>99.811250000000001</v>
      </c>
      <c r="N29" s="18"/>
    </row>
    <row r="30" spans="1:14">
      <c r="B30" s="5" t="s">
        <v>9</v>
      </c>
    </row>
    <row r="31" spans="1:14" ht="16">
      <c r="A31" s="45" t="s">
        <v>15</v>
      </c>
      <c r="B31" s="45"/>
      <c r="C31" s="46"/>
      <c r="D31" s="46"/>
      <c r="E31" s="46"/>
      <c r="F31" s="46"/>
      <c r="G31" s="46"/>
      <c r="H31" s="46"/>
      <c r="I31" s="46"/>
      <c r="J31" s="46"/>
      <c r="K31" s="46"/>
    </row>
    <row r="32" spans="1:14">
      <c r="A32" s="17" t="s">
        <v>33</v>
      </c>
      <c r="B32" s="16" t="s">
        <v>236</v>
      </c>
      <c r="C32" s="16" t="s">
        <v>237</v>
      </c>
      <c r="D32" s="16" t="s">
        <v>238</v>
      </c>
      <c r="E32" s="39">
        <v>0.61419999999999997</v>
      </c>
      <c r="F32" s="39" t="s">
        <v>356</v>
      </c>
      <c r="G32" s="16" t="s">
        <v>35</v>
      </c>
      <c r="H32" s="22" t="s">
        <v>187</v>
      </c>
      <c r="I32" s="22" t="s">
        <v>235</v>
      </c>
      <c r="J32" s="22" t="s">
        <v>239</v>
      </c>
      <c r="K32" s="17"/>
      <c r="L32" s="31" t="str">
        <f>"162,5"</f>
        <v>162,5</v>
      </c>
      <c r="M32" s="41">
        <f>L32*E32</f>
        <v>99.80749999999999</v>
      </c>
      <c r="N32" s="16"/>
    </row>
    <row r="33" spans="1:14">
      <c r="A33" s="19" t="s">
        <v>67</v>
      </c>
      <c r="B33" s="18" t="s">
        <v>240</v>
      </c>
      <c r="C33" s="18" t="s">
        <v>241</v>
      </c>
      <c r="D33" s="18" t="s">
        <v>51</v>
      </c>
      <c r="E33" s="40">
        <v>0.62470000000000003</v>
      </c>
      <c r="F33" s="40" t="s">
        <v>356</v>
      </c>
      <c r="G33" s="18" t="s">
        <v>62</v>
      </c>
      <c r="H33" s="25" t="s">
        <v>242</v>
      </c>
      <c r="I33" s="26" t="s">
        <v>242</v>
      </c>
      <c r="J33" s="26" t="s">
        <v>243</v>
      </c>
      <c r="K33" s="19"/>
      <c r="L33" s="32" t="str">
        <f>"147,5"</f>
        <v>147,5</v>
      </c>
      <c r="M33" s="42">
        <f>L33*E33</f>
        <v>92.143250000000009</v>
      </c>
      <c r="N33" s="18"/>
    </row>
    <row r="34" spans="1:14">
      <c r="B34" s="5" t="s">
        <v>9</v>
      </c>
    </row>
    <row r="35" spans="1:14" ht="16">
      <c r="A35" s="45" t="s">
        <v>22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</row>
    <row r="36" spans="1:14">
      <c r="A36" s="9" t="s">
        <v>33</v>
      </c>
      <c r="B36" s="8" t="s">
        <v>244</v>
      </c>
      <c r="C36" s="8" t="s">
        <v>245</v>
      </c>
      <c r="D36" s="8" t="s">
        <v>246</v>
      </c>
      <c r="E36" s="36">
        <v>0.60570000000000002</v>
      </c>
      <c r="F36" s="36" t="s">
        <v>356</v>
      </c>
      <c r="G36" s="8" t="s">
        <v>341</v>
      </c>
      <c r="H36" s="15" t="s">
        <v>187</v>
      </c>
      <c r="I36" s="15" t="s">
        <v>58</v>
      </c>
      <c r="J36" s="14" t="s">
        <v>247</v>
      </c>
      <c r="K36" s="9"/>
      <c r="L36" s="29" t="str">
        <f>"160,0"</f>
        <v>160,0</v>
      </c>
      <c r="M36" s="35">
        <f>L36*E36</f>
        <v>96.912000000000006</v>
      </c>
      <c r="N36" s="8"/>
    </row>
    <row r="37" spans="1:14">
      <c r="B37" s="5" t="s">
        <v>9</v>
      </c>
    </row>
    <row r="38" spans="1:14" ht="16">
      <c r="A38" s="45" t="s">
        <v>124</v>
      </c>
      <c r="B38" s="45"/>
      <c r="C38" s="46"/>
      <c r="D38" s="46"/>
      <c r="E38" s="46"/>
      <c r="F38" s="46"/>
      <c r="G38" s="46"/>
      <c r="H38" s="46"/>
      <c r="I38" s="46"/>
      <c r="J38" s="46"/>
      <c r="K38" s="46"/>
    </row>
    <row r="39" spans="1:14">
      <c r="A39" s="17" t="s">
        <v>33</v>
      </c>
      <c r="B39" s="16" t="s">
        <v>248</v>
      </c>
      <c r="C39" s="16" t="s">
        <v>249</v>
      </c>
      <c r="D39" s="16" t="s">
        <v>250</v>
      </c>
      <c r="E39" s="39">
        <v>0.58799999999999997</v>
      </c>
      <c r="F39" s="39" t="s">
        <v>356</v>
      </c>
      <c r="G39" s="16" t="s">
        <v>53</v>
      </c>
      <c r="H39" s="22" t="s">
        <v>150</v>
      </c>
      <c r="I39" s="22" t="s">
        <v>165</v>
      </c>
      <c r="J39" s="23" t="s">
        <v>251</v>
      </c>
      <c r="K39" s="17"/>
      <c r="L39" s="31" t="str">
        <f>"192,5"</f>
        <v>192,5</v>
      </c>
      <c r="M39" s="41">
        <f>L39*E39</f>
        <v>113.19</v>
      </c>
      <c r="N39" s="16" t="s">
        <v>338</v>
      </c>
    </row>
    <row r="40" spans="1:14">
      <c r="A40" s="21" t="s">
        <v>67</v>
      </c>
      <c r="B40" s="20" t="s">
        <v>252</v>
      </c>
      <c r="C40" s="20" t="s">
        <v>253</v>
      </c>
      <c r="D40" s="20" t="s">
        <v>254</v>
      </c>
      <c r="E40" s="43">
        <v>0.57220000000000004</v>
      </c>
      <c r="F40" s="43" t="s">
        <v>356</v>
      </c>
      <c r="G40" s="20" t="s">
        <v>62</v>
      </c>
      <c r="H40" s="27" t="s">
        <v>24</v>
      </c>
      <c r="I40" s="27" t="s">
        <v>165</v>
      </c>
      <c r="J40" s="24" t="s">
        <v>251</v>
      </c>
      <c r="K40" s="21"/>
      <c r="L40" s="33" t="str">
        <f>"192,5"</f>
        <v>192,5</v>
      </c>
      <c r="M40" s="44">
        <f>L40*E40</f>
        <v>110.14850000000001</v>
      </c>
      <c r="N40" s="20" t="s">
        <v>339</v>
      </c>
    </row>
    <row r="41" spans="1:14">
      <c r="A41" s="21" t="s">
        <v>68</v>
      </c>
      <c r="B41" s="20" t="s">
        <v>255</v>
      </c>
      <c r="C41" s="20" t="s">
        <v>256</v>
      </c>
      <c r="D41" s="20" t="s">
        <v>257</v>
      </c>
      <c r="E41" s="43">
        <v>0.57620000000000005</v>
      </c>
      <c r="F41" s="43" t="s">
        <v>356</v>
      </c>
      <c r="G41" s="20" t="s">
        <v>62</v>
      </c>
      <c r="H41" s="27" t="s">
        <v>58</v>
      </c>
      <c r="I41" s="27" t="s">
        <v>20</v>
      </c>
      <c r="J41" s="27" t="s">
        <v>258</v>
      </c>
      <c r="K41" s="21"/>
      <c r="L41" s="33" t="str">
        <f>"177,5"</f>
        <v>177,5</v>
      </c>
      <c r="M41" s="44">
        <f>L41*E41</f>
        <v>102.27550000000001</v>
      </c>
      <c r="N41" s="20"/>
    </row>
    <row r="42" spans="1:14">
      <c r="A42" s="19" t="s">
        <v>188</v>
      </c>
      <c r="B42" s="18" t="s">
        <v>259</v>
      </c>
      <c r="C42" s="18" t="s">
        <v>260</v>
      </c>
      <c r="D42" s="18" t="s">
        <v>261</v>
      </c>
      <c r="E42" s="40">
        <v>0.57230000000000003</v>
      </c>
      <c r="F42" s="40" t="s">
        <v>356</v>
      </c>
      <c r="G42" s="18" t="s">
        <v>262</v>
      </c>
      <c r="H42" s="26" t="s">
        <v>235</v>
      </c>
      <c r="I42" s="26" t="s">
        <v>173</v>
      </c>
      <c r="J42" s="26" t="s">
        <v>20</v>
      </c>
      <c r="K42" s="19"/>
      <c r="L42" s="32" t="str">
        <f>"170,0"</f>
        <v>170,0</v>
      </c>
      <c r="M42" s="42">
        <f>L42*E42</f>
        <v>97.291000000000011</v>
      </c>
      <c r="N42" s="18" t="s">
        <v>336</v>
      </c>
    </row>
    <row r="43" spans="1:14">
      <c r="B43" s="5" t="s">
        <v>9</v>
      </c>
    </row>
    <row r="44" spans="1:14">
      <c r="B44" s="5" t="s">
        <v>9</v>
      </c>
    </row>
    <row r="45" spans="1:14">
      <c r="B45" s="5" t="s">
        <v>9</v>
      </c>
    </row>
    <row r="46" spans="1:14" ht="18">
      <c r="B46" s="7" t="s">
        <v>7</v>
      </c>
      <c r="C46" s="7"/>
      <c r="G46" s="3"/>
    </row>
    <row r="47" spans="1:14" ht="16">
      <c r="B47" s="10" t="s">
        <v>26</v>
      </c>
      <c r="C47" s="10"/>
      <c r="G47" s="3"/>
    </row>
    <row r="48" spans="1:14" ht="14">
      <c r="B48" s="11"/>
      <c r="C48" s="12" t="s">
        <v>27</v>
      </c>
      <c r="G48" s="3"/>
    </row>
    <row r="49" spans="2:7" ht="14">
      <c r="B49" s="13" t="s">
        <v>28</v>
      </c>
      <c r="C49" s="13" t="s">
        <v>29</v>
      </c>
      <c r="D49" s="13" t="s">
        <v>333</v>
      </c>
      <c r="E49" s="38" t="s">
        <v>38</v>
      </c>
      <c r="F49" s="38"/>
      <c r="G49" s="13" t="s">
        <v>79</v>
      </c>
    </row>
    <row r="50" spans="2:7">
      <c r="B50" s="5" t="s">
        <v>248</v>
      </c>
      <c r="C50" s="5" t="s">
        <v>27</v>
      </c>
      <c r="D50" s="6" t="s">
        <v>131</v>
      </c>
      <c r="E50" s="34" t="s">
        <v>165</v>
      </c>
      <c r="F50" s="34"/>
      <c r="G50" s="6" t="s">
        <v>264</v>
      </c>
    </row>
    <row r="51" spans="2:7">
      <c r="B51" s="5" t="s">
        <v>252</v>
      </c>
      <c r="C51" s="5" t="s">
        <v>27</v>
      </c>
      <c r="D51" s="6" t="s">
        <v>131</v>
      </c>
      <c r="E51" s="34" t="s">
        <v>165</v>
      </c>
      <c r="F51" s="34"/>
      <c r="G51" s="6" t="s">
        <v>265</v>
      </c>
    </row>
    <row r="52" spans="2:7">
      <c r="B52" s="5" t="s">
        <v>205</v>
      </c>
      <c r="C52" s="5" t="s">
        <v>27</v>
      </c>
      <c r="D52" s="6" t="s">
        <v>263</v>
      </c>
      <c r="E52" s="34" t="s">
        <v>208</v>
      </c>
      <c r="F52" s="34"/>
      <c r="G52" s="6" t="s">
        <v>266</v>
      </c>
    </row>
    <row r="53" spans="2:7">
      <c r="B53" s="5" t="s">
        <v>9</v>
      </c>
    </row>
  </sheetData>
  <mergeCells count="22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G3:G4"/>
    <mergeCell ref="H3:K3"/>
    <mergeCell ref="A31:K31"/>
    <mergeCell ref="A35:K35"/>
    <mergeCell ref="A38:K38"/>
    <mergeCell ref="B3:B4"/>
    <mergeCell ref="A8:K8"/>
    <mergeCell ref="A11:K11"/>
    <mergeCell ref="A14:K14"/>
    <mergeCell ref="A18:K18"/>
    <mergeCell ref="A22:K22"/>
    <mergeCell ref="A27:K27"/>
    <mergeCell ref="F3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F71-200A-4297-B9C2-6B9F21C6ACCA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9" t="s">
        <v>319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1" t="s">
        <v>355</v>
      </c>
      <c r="F3" s="71" t="s">
        <v>5</v>
      </c>
      <c r="G3" s="71" t="s">
        <v>352</v>
      </c>
      <c r="H3" s="71"/>
      <c r="I3" s="71"/>
      <c r="J3" s="71"/>
      <c r="K3" s="71" t="s">
        <v>8</v>
      </c>
      <c r="L3" s="71" t="s">
        <v>3</v>
      </c>
      <c r="M3" s="55" t="s">
        <v>2</v>
      </c>
    </row>
    <row r="4" spans="1:13" s="1" customFormat="1" ht="21" customHeight="1" thickBot="1">
      <c r="A4" s="68"/>
      <c r="B4" s="48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56"/>
    </row>
    <row r="5" spans="1:13" ht="16">
      <c r="A5" s="57" t="s">
        <v>73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9" t="s">
        <v>33</v>
      </c>
      <c r="B6" s="8" t="s">
        <v>298</v>
      </c>
      <c r="C6" s="8" t="s">
        <v>311</v>
      </c>
      <c r="D6" s="8" t="s">
        <v>299</v>
      </c>
      <c r="E6" s="8" t="s">
        <v>358</v>
      </c>
      <c r="F6" s="8" t="s">
        <v>148</v>
      </c>
      <c r="G6" s="15" t="s">
        <v>14</v>
      </c>
      <c r="H6" s="15" t="s">
        <v>37</v>
      </c>
      <c r="I6" s="14" t="s">
        <v>85</v>
      </c>
      <c r="J6" s="9"/>
      <c r="K6" s="9" t="str">
        <f>"75,0"</f>
        <v>75,0</v>
      </c>
      <c r="L6" s="9" t="str">
        <f>"53,1944"</f>
        <v>53,1944</v>
      </c>
      <c r="M6" s="8"/>
    </row>
    <row r="7" spans="1:13">
      <c r="B7" s="5" t="s">
        <v>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89D19-B890-41F9-950A-662DC6FEDCEA}">
  <dimension ref="A1:M7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9" t="s">
        <v>318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1" t="s">
        <v>355</v>
      </c>
      <c r="F3" s="71" t="s">
        <v>5</v>
      </c>
      <c r="G3" s="71" t="s">
        <v>352</v>
      </c>
      <c r="H3" s="71"/>
      <c r="I3" s="71"/>
      <c r="J3" s="71"/>
      <c r="K3" s="71" t="s">
        <v>8</v>
      </c>
      <c r="L3" s="71" t="s">
        <v>3</v>
      </c>
      <c r="M3" s="55" t="s">
        <v>2</v>
      </c>
    </row>
    <row r="4" spans="1:13" s="1" customFormat="1" ht="21" customHeight="1" thickBot="1">
      <c r="A4" s="68"/>
      <c r="B4" s="48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56"/>
    </row>
    <row r="5" spans="1:13" ht="16">
      <c r="A5" s="57" t="s">
        <v>73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9" t="s">
        <v>33</v>
      </c>
      <c r="B6" s="8" t="s">
        <v>301</v>
      </c>
      <c r="C6" s="8" t="s">
        <v>313</v>
      </c>
      <c r="D6" s="8" t="s">
        <v>302</v>
      </c>
      <c r="E6" s="8" t="s">
        <v>360</v>
      </c>
      <c r="F6" s="8" t="s">
        <v>303</v>
      </c>
      <c r="G6" s="15" t="s">
        <v>52</v>
      </c>
      <c r="H6" s="15" t="s">
        <v>304</v>
      </c>
      <c r="I6" s="15" t="s">
        <v>305</v>
      </c>
      <c r="J6" s="9"/>
      <c r="K6" s="9" t="str">
        <f>"57,5"</f>
        <v>57,5</v>
      </c>
      <c r="L6" s="9" t="str">
        <f>"48,9326"</f>
        <v>48,9326</v>
      </c>
      <c r="M6" s="8"/>
    </row>
    <row r="7" spans="1:13">
      <c r="B7" s="5" t="s">
        <v>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671D8-6501-4266-9156-DD766A23436A}">
  <dimension ref="A1:N36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6.33203125" style="5" bestFit="1" customWidth="1"/>
    <col min="4" max="4" width="21.5" style="5" bestFit="1" customWidth="1"/>
    <col min="5" max="5" width="21.5" style="5" customWidth="1"/>
    <col min="6" max="6" width="10.5" style="37" bestFit="1" customWidth="1"/>
    <col min="7" max="7" width="31.332031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34" bestFit="1" customWidth="1"/>
    <col min="14" max="14" width="31.1640625" style="5" bestFit="1" customWidth="1"/>
    <col min="15" max="16384" width="9.1640625" style="3"/>
  </cols>
  <sheetData>
    <row r="1" spans="1:14" s="2" customFormat="1" ht="29" customHeight="1">
      <c r="A1" s="59" t="s">
        <v>351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2" t="s">
        <v>355</v>
      </c>
      <c r="F3" s="53" t="s">
        <v>10</v>
      </c>
      <c r="G3" s="71" t="s">
        <v>5</v>
      </c>
      <c r="H3" s="71" t="s">
        <v>11</v>
      </c>
      <c r="I3" s="71"/>
      <c r="J3" s="71"/>
      <c r="K3" s="71"/>
      <c r="L3" s="71" t="s">
        <v>8</v>
      </c>
      <c r="M3" s="53" t="s">
        <v>3</v>
      </c>
      <c r="N3" s="55" t="s">
        <v>2</v>
      </c>
    </row>
    <row r="4" spans="1:14" s="1" customFormat="1" ht="21" customHeight="1" thickBot="1">
      <c r="A4" s="68"/>
      <c r="B4" s="48"/>
      <c r="C4" s="70"/>
      <c r="D4" s="70"/>
      <c r="E4" s="73"/>
      <c r="F4" s="54"/>
      <c r="G4" s="70"/>
      <c r="H4" s="4">
        <v>1</v>
      </c>
      <c r="I4" s="4">
        <v>2</v>
      </c>
      <c r="J4" s="4">
        <v>3</v>
      </c>
      <c r="K4" s="4" t="s">
        <v>4</v>
      </c>
      <c r="L4" s="70"/>
      <c r="M4" s="54"/>
      <c r="N4" s="56"/>
    </row>
    <row r="5" spans="1:14" ht="16">
      <c r="A5" s="57" t="s">
        <v>73</v>
      </c>
      <c r="B5" s="57"/>
      <c r="C5" s="58"/>
      <c r="D5" s="58"/>
      <c r="E5" s="58"/>
      <c r="F5" s="58"/>
      <c r="G5" s="58"/>
      <c r="H5" s="58"/>
      <c r="I5" s="58"/>
      <c r="J5" s="58"/>
      <c r="K5" s="58"/>
    </row>
    <row r="6" spans="1:14">
      <c r="A6" s="9" t="s">
        <v>33</v>
      </c>
      <c r="B6" s="8" t="s">
        <v>136</v>
      </c>
      <c r="C6" s="8" t="s">
        <v>137</v>
      </c>
      <c r="D6" s="8" t="s">
        <v>138</v>
      </c>
      <c r="E6" s="8" t="s">
        <v>356</v>
      </c>
      <c r="F6" s="36">
        <v>0.68269999999999997</v>
      </c>
      <c r="G6" s="8" t="s">
        <v>62</v>
      </c>
      <c r="H6" s="15" t="s">
        <v>139</v>
      </c>
      <c r="I6" s="15" t="s">
        <v>46</v>
      </c>
      <c r="J6" s="14" t="s">
        <v>140</v>
      </c>
      <c r="K6" s="9"/>
      <c r="L6" s="9" t="str">
        <f>"120,0"</f>
        <v>120,0</v>
      </c>
      <c r="M6" s="35">
        <f>L6*F6</f>
        <v>81.923999999999992</v>
      </c>
      <c r="N6" s="8" t="s">
        <v>342</v>
      </c>
    </row>
    <row r="7" spans="1:14">
      <c r="B7" s="5" t="s">
        <v>9</v>
      </c>
    </row>
    <row r="8" spans="1:14" ht="16">
      <c r="A8" s="45" t="s">
        <v>15</v>
      </c>
      <c r="B8" s="45"/>
      <c r="C8" s="46"/>
      <c r="D8" s="46"/>
      <c r="E8" s="46"/>
      <c r="F8" s="46"/>
      <c r="G8" s="46"/>
      <c r="H8" s="46"/>
      <c r="I8" s="46"/>
      <c r="J8" s="46"/>
      <c r="K8" s="46"/>
    </row>
    <row r="9" spans="1:14">
      <c r="A9" s="17" t="s">
        <v>33</v>
      </c>
      <c r="B9" s="16" t="s">
        <v>110</v>
      </c>
      <c r="C9" s="16" t="s">
        <v>111</v>
      </c>
      <c r="D9" s="16" t="s">
        <v>112</v>
      </c>
      <c r="E9" s="16" t="s">
        <v>356</v>
      </c>
      <c r="F9" s="39">
        <v>0.61129999999999995</v>
      </c>
      <c r="G9" s="16" t="s">
        <v>113</v>
      </c>
      <c r="H9" s="22" t="s">
        <v>101</v>
      </c>
      <c r="I9" s="22" t="s">
        <v>75</v>
      </c>
      <c r="J9" s="23" t="s">
        <v>141</v>
      </c>
      <c r="K9" s="17"/>
      <c r="L9" s="17" t="str">
        <f>"210,0"</f>
        <v>210,0</v>
      </c>
      <c r="M9" s="41">
        <f>L9*F9</f>
        <v>128.37299999999999</v>
      </c>
      <c r="N9" s="16"/>
    </row>
    <row r="10" spans="1:14">
      <c r="A10" s="21" t="s">
        <v>67</v>
      </c>
      <c r="B10" s="20" t="s">
        <v>59</v>
      </c>
      <c r="C10" s="20" t="s">
        <v>60</v>
      </c>
      <c r="D10" s="20" t="s">
        <v>61</v>
      </c>
      <c r="E10" s="20" t="s">
        <v>356</v>
      </c>
      <c r="F10" s="43">
        <v>0.6129</v>
      </c>
      <c r="G10" s="20" t="s">
        <v>62</v>
      </c>
      <c r="H10" s="27" t="s">
        <v>142</v>
      </c>
      <c r="I10" s="27" t="s">
        <v>143</v>
      </c>
      <c r="J10" s="27" t="s">
        <v>144</v>
      </c>
      <c r="K10" s="21"/>
      <c r="L10" s="21" t="str">
        <f>"207,5"</f>
        <v>207,5</v>
      </c>
      <c r="M10" s="44">
        <f>L10*F10</f>
        <v>127.17675</v>
      </c>
      <c r="N10" s="20"/>
    </row>
    <row r="11" spans="1:14">
      <c r="A11" s="21" t="s">
        <v>68</v>
      </c>
      <c r="B11" s="20" t="s">
        <v>145</v>
      </c>
      <c r="C11" s="20" t="s">
        <v>146</v>
      </c>
      <c r="D11" s="20" t="s">
        <v>147</v>
      </c>
      <c r="E11" s="20" t="s">
        <v>356</v>
      </c>
      <c r="F11" s="43">
        <v>0.63449999999999995</v>
      </c>
      <c r="G11" s="20" t="s">
        <v>148</v>
      </c>
      <c r="H11" s="27" t="s">
        <v>21</v>
      </c>
      <c r="I11" s="27" t="s">
        <v>149</v>
      </c>
      <c r="J11" s="24" t="s">
        <v>150</v>
      </c>
      <c r="K11" s="21"/>
      <c r="L11" s="21" t="str">
        <f>"180,0"</f>
        <v>180,0</v>
      </c>
      <c r="M11" s="44">
        <f>L11*F11</f>
        <v>114.21</v>
      </c>
      <c r="N11" s="20"/>
    </row>
    <row r="12" spans="1:14">
      <c r="A12" s="21" t="s">
        <v>188</v>
      </c>
      <c r="B12" s="20" t="s">
        <v>16</v>
      </c>
      <c r="C12" s="20" t="s">
        <v>17</v>
      </c>
      <c r="D12" s="20" t="s">
        <v>18</v>
      </c>
      <c r="E12" s="20" t="s">
        <v>356</v>
      </c>
      <c r="F12" s="43">
        <v>0.61080000000000001</v>
      </c>
      <c r="G12" s="20" t="s">
        <v>19</v>
      </c>
      <c r="H12" s="27" t="s">
        <v>20</v>
      </c>
      <c r="I12" s="24" t="s">
        <v>21</v>
      </c>
      <c r="J12" s="27" t="s">
        <v>21</v>
      </c>
      <c r="K12" s="21"/>
      <c r="L12" s="21" t="str">
        <f>"175,0"</f>
        <v>175,0</v>
      </c>
      <c r="M12" s="44">
        <f>L12*F12</f>
        <v>106.89</v>
      </c>
      <c r="N12" s="20"/>
    </row>
    <row r="13" spans="1:14">
      <c r="A13" s="19" t="s">
        <v>189</v>
      </c>
      <c r="B13" s="18" t="s">
        <v>151</v>
      </c>
      <c r="C13" s="18" t="s">
        <v>152</v>
      </c>
      <c r="D13" s="18" t="s">
        <v>153</v>
      </c>
      <c r="E13" s="18" t="s">
        <v>356</v>
      </c>
      <c r="F13" s="40">
        <v>0.61739999999999995</v>
      </c>
      <c r="G13" s="18" t="s">
        <v>345</v>
      </c>
      <c r="H13" s="26" t="s">
        <v>58</v>
      </c>
      <c r="I13" s="25" t="s">
        <v>20</v>
      </c>
      <c r="J13" s="25" t="s">
        <v>20</v>
      </c>
      <c r="K13" s="19"/>
      <c r="L13" s="19" t="str">
        <f>"160,0"</f>
        <v>160,0</v>
      </c>
      <c r="M13" s="42">
        <f>L13*F13</f>
        <v>98.783999999999992</v>
      </c>
      <c r="N13" s="18" t="s">
        <v>343</v>
      </c>
    </row>
    <row r="14" spans="1:14">
      <c r="B14" s="5" t="s">
        <v>9</v>
      </c>
    </row>
    <row r="15" spans="1:14" ht="16">
      <c r="A15" s="45" t="s">
        <v>22</v>
      </c>
      <c r="B15" s="45"/>
      <c r="C15" s="46"/>
      <c r="D15" s="46"/>
      <c r="E15" s="46"/>
      <c r="F15" s="46"/>
      <c r="G15" s="46"/>
      <c r="H15" s="46"/>
      <c r="I15" s="46"/>
      <c r="J15" s="46"/>
      <c r="K15" s="46"/>
    </row>
    <row r="16" spans="1:14">
      <c r="A16" s="17" t="s">
        <v>33</v>
      </c>
      <c r="B16" s="16" t="s">
        <v>154</v>
      </c>
      <c r="C16" s="16" t="s">
        <v>155</v>
      </c>
      <c r="D16" s="16" t="s">
        <v>156</v>
      </c>
      <c r="E16" s="16" t="s">
        <v>356</v>
      </c>
      <c r="F16" s="39">
        <v>0.59050000000000002</v>
      </c>
      <c r="G16" s="16" t="s">
        <v>62</v>
      </c>
      <c r="H16" s="22" t="s">
        <v>101</v>
      </c>
      <c r="I16" s="22" t="s">
        <v>75</v>
      </c>
      <c r="J16" s="23" t="s">
        <v>141</v>
      </c>
      <c r="K16" s="17"/>
      <c r="L16" s="17" t="str">
        <f>"210,0"</f>
        <v>210,0</v>
      </c>
      <c r="M16" s="41">
        <f>L16*F16</f>
        <v>124.00500000000001</v>
      </c>
      <c r="N16" s="16"/>
    </row>
    <row r="17" spans="1:14">
      <c r="A17" s="21" t="s">
        <v>67</v>
      </c>
      <c r="B17" s="20" t="s">
        <v>157</v>
      </c>
      <c r="C17" s="20" t="s">
        <v>158</v>
      </c>
      <c r="D17" s="20" t="s">
        <v>159</v>
      </c>
      <c r="E17" s="20" t="s">
        <v>356</v>
      </c>
      <c r="F17" s="43">
        <v>0.59619999999999995</v>
      </c>
      <c r="G17" s="20" t="s">
        <v>160</v>
      </c>
      <c r="H17" s="27" t="s">
        <v>161</v>
      </c>
      <c r="I17" s="27" t="s">
        <v>143</v>
      </c>
      <c r="J17" s="21"/>
      <c r="K17" s="21"/>
      <c r="L17" s="21" t="str">
        <f>"205,0"</f>
        <v>205,0</v>
      </c>
      <c r="M17" s="44">
        <f>L17*F17</f>
        <v>122.22099999999999</v>
      </c>
      <c r="N17" s="20"/>
    </row>
    <row r="18" spans="1:14">
      <c r="A18" s="21" t="s">
        <v>68</v>
      </c>
      <c r="B18" s="20" t="s">
        <v>162</v>
      </c>
      <c r="C18" s="20" t="s">
        <v>163</v>
      </c>
      <c r="D18" s="20" t="s">
        <v>164</v>
      </c>
      <c r="E18" s="20" t="s">
        <v>356</v>
      </c>
      <c r="F18" s="43">
        <v>0.60740000000000005</v>
      </c>
      <c r="G18" s="20" t="s">
        <v>35</v>
      </c>
      <c r="H18" s="27" t="s">
        <v>149</v>
      </c>
      <c r="I18" s="27" t="s">
        <v>150</v>
      </c>
      <c r="J18" s="27" t="s">
        <v>165</v>
      </c>
      <c r="K18" s="21"/>
      <c r="L18" s="21" t="str">
        <f>"192,5"</f>
        <v>192,5</v>
      </c>
      <c r="M18" s="44">
        <f>L18*F18</f>
        <v>116.92450000000001</v>
      </c>
      <c r="N18" s="20"/>
    </row>
    <row r="19" spans="1:14">
      <c r="A19" s="21" t="s">
        <v>188</v>
      </c>
      <c r="B19" s="20" t="s">
        <v>166</v>
      </c>
      <c r="C19" s="20" t="s">
        <v>167</v>
      </c>
      <c r="D19" s="20" t="s">
        <v>168</v>
      </c>
      <c r="E19" s="20" t="s">
        <v>356</v>
      </c>
      <c r="F19" s="43">
        <v>0.59919999999999995</v>
      </c>
      <c r="G19" s="20" t="s">
        <v>62</v>
      </c>
      <c r="H19" s="27" t="s">
        <v>21</v>
      </c>
      <c r="I19" s="27" t="s">
        <v>150</v>
      </c>
      <c r="J19" s="24" t="s">
        <v>165</v>
      </c>
      <c r="K19" s="21"/>
      <c r="L19" s="21" t="str">
        <f>"185,0"</f>
        <v>185,0</v>
      </c>
      <c r="M19" s="44">
        <f>L19*F19</f>
        <v>110.85199999999999</v>
      </c>
      <c r="N19" s="20"/>
    </row>
    <row r="20" spans="1:14">
      <c r="A20" s="19" t="s">
        <v>189</v>
      </c>
      <c r="B20" s="18" t="s">
        <v>169</v>
      </c>
      <c r="C20" s="18" t="s">
        <v>170</v>
      </c>
      <c r="D20" s="18" t="s">
        <v>171</v>
      </c>
      <c r="E20" s="18" t="s">
        <v>356</v>
      </c>
      <c r="F20" s="40">
        <v>0.60089999999999999</v>
      </c>
      <c r="G20" s="18" t="s">
        <v>172</v>
      </c>
      <c r="H20" s="26" t="s">
        <v>173</v>
      </c>
      <c r="I20" s="26" t="s">
        <v>21</v>
      </c>
      <c r="J20" s="25" t="s">
        <v>149</v>
      </c>
      <c r="K20" s="19"/>
      <c r="L20" s="19" t="str">
        <f>"175,0"</f>
        <v>175,0</v>
      </c>
      <c r="M20" s="42">
        <f>L20*F20</f>
        <v>105.1575</v>
      </c>
      <c r="N20" s="18"/>
    </row>
    <row r="21" spans="1:14">
      <c r="B21" s="5" t="s">
        <v>9</v>
      </c>
    </row>
    <row r="22" spans="1:14" ht="16">
      <c r="A22" s="45" t="s">
        <v>124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</row>
    <row r="23" spans="1:14">
      <c r="A23" s="17" t="s">
        <v>33</v>
      </c>
      <c r="B23" s="16" t="s">
        <v>174</v>
      </c>
      <c r="C23" s="16" t="s">
        <v>175</v>
      </c>
      <c r="D23" s="16" t="s">
        <v>176</v>
      </c>
      <c r="E23" s="16" t="s">
        <v>356</v>
      </c>
      <c r="F23" s="39">
        <v>0.58550000000000002</v>
      </c>
      <c r="G23" s="16" t="s">
        <v>177</v>
      </c>
      <c r="H23" s="22" t="s">
        <v>178</v>
      </c>
      <c r="I23" s="22" t="s">
        <v>179</v>
      </c>
      <c r="J23" s="23" t="s">
        <v>180</v>
      </c>
      <c r="K23" s="17"/>
      <c r="L23" s="17" t="str">
        <f>"235,0"</f>
        <v>235,0</v>
      </c>
      <c r="M23" s="41">
        <f>L23*F23</f>
        <v>137.5925</v>
      </c>
      <c r="N23" s="16"/>
    </row>
    <row r="24" spans="1:14">
      <c r="A24" s="21" t="s">
        <v>67</v>
      </c>
      <c r="B24" s="20" t="s">
        <v>181</v>
      </c>
      <c r="C24" s="20" t="s">
        <v>182</v>
      </c>
      <c r="D24" s="20" t="s">
        <v>183</v>
      </c>
      <c r="E24" s="20" t="s">
        <v>356</v>
      </c>
      <c r="F24" s="43">
        <v>0.57869999999999999</v>
      </c>
      <c r="G24" s="20" t="s">
        <v>74</v>
      </c>
      <c r="H24" s="27" t="s">
        <v>161</v>
      </c>
      <c r="I24" s="27" t="s">
        <v>143</v>
      </c>
      <c r="J24" s="27" t="s">
        <v>32</v>
      </c>
      <c r="K24" s="21"/>
      <c r="L24" s="21" t="str">
        <f>"212,5"</f>
        <v>212,5</v>
      </c>
      <c r="M24" s="44">
        <f>L24*F24</f>
        <v>122.97375</v>
      </c>
      <c r="N24" s="20" t="s">
        <v>344</v>
      </c>
    </row>
    <row r="25" spans="1:14">
      <c r="A25" s="19" t="s">
        <v>68</v>
      </c>
      <c r="B25" s="18" t="s">
        <v>184</v>
      </c>
      <c r="C25" s="18" t="s">
        <v>185</v>
      </c>
      <c r="D25" s="18" t="s">
        <v>186</v>
      </c>
      <c r="E25" s="18" t="s">
        <v>356</v>
      </c>
      <c r="F25" s="40">
        <v>0.57609999999999995</v>
      </c>
      <c r="G25" s="18" t="s">
        <v>19</v>
      </c>
      <c r="H25" s="26" t="s">
        <v>187</v>
      </c>
      <c r="I25" s="26" t="s">
        <v>58</v>
      </c>
      <c r="J25" s="25" t="s">
        <v>20</v>
      </c>
      <c r="K25" s="19"/>
      <c r="L25" s="19" t="str">
        <f>"160,0"</f>
        <v>160,0</v>
      </c>
      <c r="M25" s="42">
        <f>L25*F25</f>
        <v>92.175999999999988</v>
      </c>
      <c r="N25" s="18" t="s">
        <v>332</v>
      </c>
    </row>
    <row r="26" spans="1:14">
      <c r="B26" s="5" t="s">
        <v>9</v>
      </c>
    </row>
    <row r="27" spans="1:14">
      <c r="B27" s="5" t="s">
        <v>9</v>
      </c>
    </row>
    <row r="28" spans="1:14">
      <c r="B28" s="5" t="s">
        <v>9</v>
      </c>
    </row>
    <row r="29" spans="1:14" ht="18">
      <c r="B29" s="7" t="s">
        <v>7</v>
      </c>
      <c r="C29" s="7"/>
      <c r="G29" s="3"/>
    </row>
    <row r="30" spans="1:14" ht="16">
      <c r="B30" s="10" t="s">
        <v>26</v>
      </c>
      <c r="C30" s="10"/>
      <c r="G30" s="3"/>
    </row>
    <row r="31" spans="1:14" ht="14">
      <c r="B31" s="11"/>
      <c r="C31" s="12" t="s">
        <v>27</v>
      </c>
      <c r="G31" s="3"/>
    </row>
    <row r="32" spans="1:14" ht="14">
      <c r="B32" s="13" t="s">
        <v>28</v>
      </c>
      <c r="C32" s="13" t="s">
        <v>29</v>
      </c>
      <c r="D32" s="13" t="s">
        <v>333</v>
      </c>
      <c r="E32" s="13"/>
      <c r="F32" s="38" t="s">
        <v>38</v>
      </c>
      <c r="G32" s="13" t="s">
        <v>10</v>
      </c>
    </row>
    <row r="33" spans="2:7">
      <c r="B33" s="5" t="s">
        <v>174</v>
      </c>
      <c r="C33" s="5" t="s">
        <v>27</v>
      </c>
      <c r="D33" s="6" t="s">
        <v>131</v>
      </c>
      <c r="E33" s="6"/>
      <c r="F33" s="34" t="s">
        <v>179</v>
      </c>
      <c r="G33" s="34">
        <v>137.5925</v>
      </c>
    </row>
    <row r="34" spans="2:7">
      <c r="B34" s="5" t="s">
        <v>110</v>
      </c>
      <c r="C34" s="5" t="s">
        <v>27</v>
      </c>
      <c r="D34" s="6" t="s">
        <v>30</v>
      </c>
      <c r="E34" s="6"/>
      <c r="F34" s="34" t="s">
        <v>75</v>
      </c>
      <c r="G34" s="34">
        <v>128.37299999999999</v>
      </c>
    </row>
    <row r="35" spans="2:7">
      <c r="B35" s="5" t="s">
        <v>59</v>
      </c>
      <c r="C35" s="5" t="s">
        <v>27</v>
      </c>
      <c r="D35" s="6" t="s">
        <v>30</v>
      </c>
      <c r="E35" s="6"/>
      <c r="F35" s="34" t="s">
        <v>144</v>
      </c>
      <c r="G35" s="34">
        <v>127.1768</v>
      </c>
    </row>
    <row r="36" spans="2:7">
      <c r="B36" s="5" t="s">
        <v>9</v>
      </c>
    </row>
  </sheetData>
  <mergeCells count="16">
    <mergeCell ref="M3:M4"/>
    <mergeCell ref="N3:N4"/>
    <mergeCell ref="A5:K5"/>
    <mergeCell ref="A1:N2"/>
    <mergeCell ref="A3:A4"/>
    <mergeCell ref="C3:C4"/>
    <mergeCell ref="D3:D4"/>
    <mergeCell ref="F3:F4"/>
    <mergeCell ref="G3:G4"/>
    <mergeCell ref="H3:K3"/>
    <mergeCell ref="A8:K8"/>
    <mergeCell ref="A15:K15"/>
    <mergeCell ref="A22:K22"/>
    <mergeCell ref="B3:B4"/>
    <mergeCell ref="L3:L4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981D-D4C6-4D5A-8AC2-A81F7636385C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59" t="s">
        <v>329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1" t="s">
        <v>355</v>
      </c>
      <c r="F3" s="71" t="s">
        <v>5</v>
      </c>
      <c r="G3" s="71" t="s">
        <v>11</v>
      </c>
      <c r="H3" s="71"/>
      <c r="I3" s="71"/>
      <c r="J3" s="71"/>
      <c r="K3" s="71" t="s">
        <v>8</v>
      </c>
      <c r="L3" s="71" t="s">
        <v>3</v>
      </c>
      <c r="M3" s="55" t="s">
        <v>2</v>
      </c>
    </row>
    <row r="4" spans="1:13" s="1" customFormat="1" ht="21" customHeight="1" thickBot="1">
      <c r="A4" s="68"/>
      <c r="B4" s="48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56"/>
    </row>
    <row r="5" spans="1:13" ht="16">
      <c r="A5" s="57" t="s">
        <v>72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9" t="s">
        <v>33</v>
      </c>
      <c r="B6" s="8" t="s">
        <v>96</v>
      </c>
      <c r="C6" s="8" t="s">
        <v>314</v>
      </c>
      <c r="D6" s="8" t="s">
        <v>97</v>
      </c>
      <c r="E6" s="8" t="s">
        <v>358</v>
      </c>
      <c r="F6" s="8" t="s">
        <v>62</v>
      </c>
      <c r="G6" s="15" t="s">
        <v>47</v>
      </c>
      <c r="H6" s="15" t="s">
        <v>48</v>
      </c>
      <c r="I6" s="15" t="s">
        <v>98</v>
      </c>
      <c r="J6" s="9"/>
      <c r="K6" s="9" t="str">
        <f>"135,0"</f>
        <v>135,0</v>
      </c>
      <c r="L6" s="9" t="str">
        <f>"123,2307"</f>
        <v>123,2307</v>
      </c>
      <c r="M6" s="8" t="s">
        <v>86</v>
      </c>
    </row>
    <row r="7" spans="1:13">
      <c r="B7" s="5" t="s">
        <v>9</v>
      </c>
    </row>
    <row r="8" spans="1:13" ht="16">
      <c r="A8" s="45" t="s">
        <v>73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9" t="s">
        <v>33</v>
      </c>
      <c r="B9" s="8" t="s">
        <v>99</v>
      </c>
      <c r="C9" s="8" t="s">
        <v>100</v>
      </c>
      <c r="D9" s="8" t="s">
        <v>76</v>
      </c>
      <c r="E9" s="8" t="s">
        <v>356</v>
      </c>
      <c r="F9" s="8" t="s">
        <v>62</v>
      </c>
      <c r="G9" s="15" t="s">
        <v>101</v>
      </c>
      <c r="H9" s="15" t="s">
        <v>75</v>
      </c>
      <c r="I9" s="14" t="s">
        <v>102</v>
      </c>
      <c r="J9" s="9"/>
      <c r="K9" s="9" t="str">
        <f>"210,0"</f>
        <v>210,0</v>
      </c>
      <c r="L9" s="9" t="str">
        <f>"140,6895"</f>
        <v>140,6895</v>
      </c>
      <c r="M9" s="8"/>
    </row>
    <row r="10" spans="1:13">
      <c r="B10" s="5" t="s">
        <v>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4795-2941-4371-ABBC-8F1763A73C7F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9" t="s">
        <v>330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1" t="s">
        <v>355</v>
      </c>
      <c r="F3" s="71" t="s">
        <v>5</v>
      </c>
      <c r="G3" s="71" t="s">
        <v>11</v>
      </c>
      <c r="H3" s="71"/>
      <c r="I3" s="71"/>
      <c r="J3" s="71"/>
      <c r="K3" s="71" t="s">
        <v>8</v>
      </c>
      <c r="L3" s="71" t="s">
        <v>3</v>
      </c>
      <c r="M3" s="55" t="s">
        <v>2</v>
      </c>
    </row>
    <row r="4" spans="1:13" s="1" customFormat="1" ht="21" customHeight="1" thickBot="1">
      <c r="A4" s="68"/>
      <c r="B4" s="48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56"/>
    </row>
    <row r="5" spans="1:13" ht="16">
      <c r="A5" s="57" t="s">
        <v>15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9" t="s">
        <v>33</v>
      </c>
      <c r="B6" s="8" t="s">
        <v>55</v>
      </c>
      <c r="C6" s="8" t="s">
        <v>56</v>
      </c>
      <c r="D6" s="8" t="s">
        <v>57</v>
      </c>
      <c r="E6" s="8" t="s">
        <v>356</v>
      </c>
      <c r="F6" s="8" t="s">
        <v>347</v>
      </c>
      <c r="G6" s="14" t="s">
        <v>88</v>
      </c>
      <c r="H6" s="14" t="s">
        <v>88</v>
      </c>
      <c r="I6" s="15" t="s">
        <v>88</v>
      </c>
      <c r="J6" s="9"/>
      <c r="K6" s="9" t="str">
        <f>"290,0"</f>
        <v>290,0</v>
      </c>
      <c r="L6" s="9" t="str">
        <f>"175,5515"</f>
        <v>175,5515</v>
      </c>
      <c r="M6" s="8"/>
    </row>
    <row r="7" spans="1:13">
      <c r="B7" s="5" t="s">
        <v>9</v>
      </c>
    </row>
    <row r="8" spans="1:13" ht="16">
      <c r="A8" s="45" t="s">
        <v>89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9" t="s">
        <v>33</v>
      </c>
      <c r="B9" s="8" t="s">
        <v>90</v>
      </c>
      <c r="C9" s="8" t="s">
        <v>315</v>
      </c>
      <c r="D9" s="8" t="s">
        <v>91</v>
      </c>
      <c r="E9" s="8" t="s">
        <v>358</v>
      </c>
      <c r="F9" s="8" t="s">
        <v>92</v>
      </c>
      <c r="G9" s="15" t="s">
        <v>93</v>
      </c>
      <c r="H9" s="15" t="s">
        <v>94</v>
      </c>
      <c r="I9" s="15" t="s">
        <v>95</v>
      </c>
      <c r="J9" s="9"/>
      <c r="K9" s="9" t="str">
        <f>"270,0"</f>
        <v>270,0</v>
      </c>
      <c r="L9" s="9" t="str">
        <f>"147,6099"</f>
        <v>147,6099</v>
      </c>
      <c r="M9" s="8"/>
    </row>
    <row r="10" spans="1:13">
      <c r="B10" s="5" t="s">
        <v>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6F00-4C39-445B-AA54-2F71DBA1A49C}">
  <dimension ref="A1:M2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9" width="5.5" style="6" customWidth="1"/>
    <col min="10" max="10" width="4.83203125" style="6" customWidth="1"/>
    <col min="11" max="11" width="10.5" style="30" bestFit="1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59" t="s">
        <v>328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1" t="s">
        <v>355</v>
      </c>
      <c r="F3" s="71" t="s">
        <v>5</v>
      </c>
      <c r="G3" s="71" t="s">
        <v>11</v>
      </c>
      <c r="H3" s="71"/>
      <c r="I3" s="71"/>
      <c r="J3" s="71"/>
      <c r="K3" s="51" t="s">
        <v>8</v>
      </c>
      <c r="L3" s="71" t="s">
        <v>3</v>
      </c>
      <c r="M3" s="55" t="s">
        <v>2</v>
      </c>
    </row>
    <row r="4" spans="1:13" s="1" customFormat="1" ht="21" customHeight="1" thickBot="1">
      <c r="A4" s="68"/>
      <c r="B4" s="48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52"/>
      <c r="L4" s="70"/>
      <c r="M4" s="56"/>
    </row>
    <row r="5" spans="1:13" ht="16">
      <c r="A5" s="57" t="s">
        <v>15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55</v>
      </c>
      <c r="C6" s="16" t="s">
        <v>56</v>
      </c>
      <c r="D6" s="16" t="s">
        <v>57</v>
      </c>
      <c r="E6" s="16" t="s">
        <v>356</v>
      </c>
      <c r="F6" s="16" t="s">
        <v>347</v>
      </c>
      <c r="G6" s="22" t="s">
        <v>103</v>
      </c>
      <c r="H6" s="22" t="s">
        <v>104</v>
      </c>
      <c r="I6" s="23" t="s">
        <v>105</v>
      </c>
      <c r="J6" s="17"/>
      <c r="K6" s="31" t="str">
        <f>"330,0"</f>
        <v>330,0</v>
      </c>
      <c r="L6" s="17" t="str">
        <f>"199,7655"</f>
        <v>199,7655</v>
      </c>
      <c r="M6" s="16"/>
    </row>
    <row r="7" spans="1:13">
      <c r="A7" s="21" t="s">
        <v>135</v>
      </c>
      <c r="B7" s="20" t="s">
        <v>106</v>
      </c>
      <c r="C7" s="20" t="s">
        <v>107</v>
      </c>
      <c r="D7" s="20" t="s">
        <v>108</v>
      </c>
      <c r="E7" s="20" t="s">
        <v>356</v>
      </c>
      <c r="F7" s="20" t="s">
        <v>62</v>
      </c>
      <c r="G7" s="24" t="s">
        <v>109</v>
      </c>
      <c r="H7" s="24" t="s">
        <v>109</v>
      </c>
      <c r="I7" s="21"/>
      <c r="J7" s="21"/>
      <c r="K7" s="33">
        <v>0</v>
      </c>
      <c r="L7" s="21" t="str">
        <f>"0,0000"</f>
        <v>0,0000</v>
      </c>
      <c r="M7" s="20"/>
    </row>
    <row r="8" spans="1:13">
      <c r="A8" s="19" t="s">
        <v>135</v>
      </c>
      <c r="B8" s="18" t="s">
        <v>110</v>
      </c>
      <c r="C8" s="18" t="s">
        <v>111</v>
      </c>
      <c r="D8" s="18" t="s">
        <v>112</v>
      </c>
      <c r="E8" s="18" t="s">
        <v>356</v>
      </c>
      <c r="F8" s="18" t="s">
        <v>113</v>
      </c>
      <c r="G8" s="25" t="s">
        <v>114</v>
      </c>
      <c r="H8" s="25" t="s">
        <v>114</v>
      </c>
      <c r="I8" s="25" t="s">
        <v>114</v>
      </c>
      <c r="J8" s="19"/>
      <c r="K8" s="32">
        <v>0</v>
      </c>
      <c r="L8" s="19" t="str">
        <f>"0,0000"</f>
        <v>0,0000</v>
      </c>
      <c r="M8" s="18"/>
    </row>
    <row r="9" spans="1:13">
      <c r="B9" s="5" t="s">
        <v>9</v>
      </c>
    </row>
    <row r="10" spans="1:13" ht="16">
      <c r="A10" s="45" t="s">
        <v>22</v>
      </c>
      <c r="B10" s="45"/>
      <c r="C10" s="46"/>
      <c r="D10" s="46"/>
      <c r="E10" s="46"/>
      <c r="F10" s="46"/>
      <c r="G10" s="46"/>
      <c r="H10" s="46"/>
      <c r="I10" s="46"/>
      <c r="J10" s="46"/>
    </row>
    <row r="11" spans="1:13">
      <c r="A11" s="17" t="s">
        <v>33</v>
      </c>
      <c r="B11" s="16" t="s">
        <v>115</v>
      </c>
      <c r="C11" s="16" t="s">
        <v>116</v>
      </c>
      <c r="D11" s="16" t="s">
        <v>117</v>
      </c>
      <c r="E11" s="16" t="s">
        <v>356</v>
      </c>
      <c r="F11" s="16" t="s">
        <v>66</v>
      </c>
      <c r="G11" s="22" t="s">
        <v>109</v>
      </c>
      <c r="H11" s="23" t="s">
        <v>118</v>
      </c>
      <c r="I11" s="23" t="s">
        <v>118</v>
      </c>
      <c r="J11" s="17"/>
      <c r="K11" s="31" t="str">
        <f>"360,0"</f>
        <v>360,0</v>
      </c>
      <c r="L11" s="17" t="str">
        <f>"203,5800"</f>
        <v>203,5800</v>
      </c>
      <c r="M11" s="16"/>
    </row>
    <row r="12" spans="1:13">
      <c r="A12" s="19" t="s">
        <v>135</v>
      </c>
      <c r="B12" s="18" t="s">
        <v>119</v>
      </c>
      <c r="C12" s="18" t="s">
        <v>120</v>
      </c>
      <c r="D12" s="18" t="s">
        <v>121</v>
      </c>
      <c r="E12" s="18" t="s">
        <v>356</v>
      </c>
      <c r="F12" s="18" t="s">
        <v>122</v>
      </c>
      <c r="G12" s="25" t="s">
        <v>118</v>
      </c>
      <c r="H12" s="25" t="s">
        <v>123</v>
      </c>
      <c r="I12" s="25" t="s">
        <v>123</v>
      </c>
      <c r="J12" s="19"/>
      <c r="K12" s="32">
        <v>0</v>
      </c>
      <c r="L12" s="19" t="str">
        <f>"0,0000"</f>
        <v>0,0000</v>
      </c>
      <c r="M12" s="18"/>
    </row>
    <row r="13" spans="1:13">
      <c r="B13" s="5" t="s">
        <v>9</v>
      </c>
    </row>
    <row r="14" spans="1:13" ht="16">
      <c r="A14" s="45" t="s">
        <v>124</v>
      </c>
      <c r="B14" s="45"/>
      <c r="C14" s="46"/>
      <c r="D14" s="46"/>
      <c r="E14" s="46"/>
      <c r="F14" s="46"/>
      <c r="G14" s="46"/>
      <c r="H14" s="46"/>
      <c r="I14" s="46"/>
      <c r="J14" s="46"/>
    </row>
    <row r="15" spans="1:13">
      <c r="A15" s="17" t="s">
        <v>33</v>
      </c>
      <c r="B15" s="16" t="s">
        <v>63</v>
      </c>
      <c r="C15" s="16" t="s">
        <v>64</v>
      </c>
      <c r="D15" s="16" t="s">
        <v>65</v>
      </c>
      <c r="E15" s="16" t="s">
        <v>356</v>
      </c>
      <c r="F15" s="16" t="s">
        <v>122</v>
      </c>
      <c r="G15" s="22" t="s">
        <v>118</v>
      </c>
      <c r="H15" s="22" t="s">
        <v>123</v>
      </c>
      <c r="I15" s="23" t="s">
        <v>125</v>
      </c>
      <c r="J15" s="17"/>
      <c r="K15" s="31" t="str">
        <f>"400,0"</f>
        <v>400,0</v>
      </c>
      <c r="L15" s="17" t="str">
        <f>"222,3000"</f>
        <v>222,3000</v>
      </c>
      <c r="M15" s="16"/>
    </row>
    <row r="16" spans="1:13">
      <c r="A16" s="19" t="s">
        <v>67</v>
      </c>
      <c r="B16" s="18" t="s">
        <v>126</v>
      </c>
      <c r="C16" s="18" t="s">
        <v>127</v>
      </c>
      <c r="D16" s="18" t="s">
        <v>128</v>
      </c>
      <c r="E16" s="18" t="s">
        <v>356</v>
      </c>
      <c r="F16" s="18" t="s">
        <v>129</v>
      </c>
      <c r="G16" s="26" t="s">
        <v>130</v>
      </c>
      <c r="H16" s="25" t="s">
        <v>123</v>
      </c>
      <c r="I16" s="25" t="s">
        <v>123</v>
      </c>
      <c r="J16" s="19"/>
      <c r="K16" s="32" t="str">
        <f>"370,0"</f>
        <v>370,0</v>
      </c>
      <c r="L16" s="19" t="str">
        <f>"204,1475"</f>
        <v>204,1475</v>
      </c>
      <c r="M16" s="18" t="s">
        <v>346</v>
      </c>
    </row>
    <row r="17" spans="2:6">
      <c r="B17" s="5" t="s">
        <v>9</v>
      </c>
    </row>
    <row r="18" spans="2:6">
      <c r="B18" s="5" t="s">
        <v>9</v>
      </c>
    </row>
    <row r="19" spans="2:6">
      <c r="B19" s="5" t="s">
        <v>9</v>
      </c>
    </row>
    <row r="20" spans="2:6" ht="18">
      <c r="B20" s="7" t="s">
        <v>7</v>
      </c>
      <c r="C20" s="7"/>
      <c r="F20" s="3"/>
    </row>
    <row r="21" spans="2:6" ht="16">
      <c r="B21" s="10" t="s">
        <v>26</v>
      </c>
      <c r="C21" s="10"/>
      <c r="F21" s="3"/>
    </row>
    <row r="22" spans="2:6" ht="14">
      <c r="B22" s="11"/>
      <c r="C22" s="12" t="s">
        <v>27</v>
      </c>
      <c r="F22" s="3"/>
    </row>
    <row r="23" spans="2:6" ht="14">
      <c r="B23" s="13" t="s">
        <v>28</v>
      </c>
      <c r="C23" s="13" t="s">
        <v>29</v>
      </c>
      <c r="D23" s="13" t="s">
        <v>333</v>
      </c>
      <c r="E23" s="13" t="s">
        <v>38</v>
      </c>
      <c r="F23" s="13" t="s">
        <v>79</v>
      </c>
    </row>
    <row r="24" spans="2:6">
      <c r="B24" s="5" t="s">
        <v>63</v>
      </c>
      <c r="C24" s="5" t="s">
        <v>27</v>
      </c>
      <c r="D24" s="6" t="s">
        <v>131</v>
      </c>
      <c r="E24" s="6" t="s">
        <v>123</v>
      </c>
      <c r="F24" s="6" t="s">
        <v>132</v>
      </c>
    </row>
    <row r="25" spans="2:6">
      <c r="B25" s="5" t="s">
        <v>126</v>
      </c>
      <c r="C25" s="5" t="s">
        <v>27</v>
      </c>
      <c r="D25" s="6" t="s">
        <v>131</v>
      </c>
      <c r="E25" s="6" t="s">
        <v>130</v>
      </c>
      <c r="F25" s="6" t="s">
        <v>133</v>
      </c>
    </row>
    <row r="26" spans="2:6">
      <c r="B26" s="5" t="s">
        <v>115</v>
      </c>
      <c r="C26" s="5" t="s">
        <v>27</v>
      </c>
      <c r="D26" s="6" t="s">
        <v>31</v>
      </c>
      <c r="E26" s="6" t="s">
        <v>109</v>
      </c>
      <c r="F26" s="6" t="s">
        <v>134</v>
      </c>
    </row>
    <row r="27" spans="2:6">
      <c r="B27" s="5" t="s">
        <v>9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4:J14"/>
    <mergeCell ref="B3:B4"/>
    <mergeCell ref="K3:K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9CF1-84DF-409D-B44F-86B7BFDC22D0}">
  <dimension ref="A1:N32"/>
  <sheetViews>
    <sheetView workbookViewId="0">
      <selection activeCell="D23" sqref="D23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7.6640625" style="5" bestFit="1" customWidth="1"/>
    <col min="4" max="4" width="27.6640625" style="5" customWidth="1"/>
    <col min="5" max="5" width="21.5" style="5" bestFit="1" customWidth="1"/>
    <col min="6" max="6" width="10.5" style="37" bestFit="1" customWidth="1"/>
    <col min="7" max="7" width="29.83203125" style="5" bestFit="1" customWidth="1"/>
    <col min="8" max="10" width="5.5" style="6" customWidth="1"/>
    <col min="11" max="11" width="4.83203125" style="6" customWidth="1"/>
    <col min="12" max="12" width="10.5" style="30" bestFit="1" customWidth="1"/>
    <col min="13" max="13" width="8.5" style="34" bestFit="1" customWidth="1"/>
    <col min="14" max="14" width="18.5" style="5" bestFit="1" customWidth="1"/>
    <col min="15" max="16384" width="9.1640625" style="3"/>
  </cols>
  <sheetData>
    <row r="1" spans="1:14" s="2" customFormat="1" ht="29" customHeight="1">
      <c r="A1" s="59" t="s">
        <v>349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s="1" customFormat="1" ht="12.75" customHeight="1">
      <c r="A3" s="67" t="s">
        <v>353</v>
      </c>
      <c r="B3" s="47" t="s">
        <v>0</v>
      </c>
      <c r="C3" s="69" t="s">
        <v>354</v>
      </c>
      <c r="D3" s="72" t="s">
        <v>355</v>
      </c>
      <c r="E3" s="69" t="s">
        <v>6</v>
      </c>
      <c r="F3" s="53" t="s">
        <v>10</v>
      </c>
      <c r="G3" s="71" t="s">
        <v>5</v>
      </c>
      <c r="H3" s="71" t="s">
        <v>267</v>
      </c>
      <c r="I3" s="71"/>
      <c r="J3" s="71"/>
      <c r="K3" s="71"/>
      <c r="L3" s="51" t="s">
        <v>8</v>
      </c>
      <c r="M3" s="53" t="s">
        <v>3</v>
      </c>
      <c r="N3" s="55" t="s">
        <v>2</v>
      </c>
    </row>
    <row r="4" spans="1:14" s="1" customFormat="1" ht="21" customHeight="1" thickBot="1">
      <c r="A4" s="68"/>
      <c r="B4" s="48"/>
      <c r="C4" s="70"/>
      <c r="D4" s="73"/>
      <c r="E4" s="70"/>
      <c r="F4" s="54"/>
      <c r="G4" s="70"/>
      <c r="H4" s="4">
        <v>1</v>
      </c>
      <c r="I4" s="4">
        <v>2</v>
      </c>
      <c r="J4" s="4">
        <v>3</v>
      </c>
      <c r="K4" s="4" t="s">
        <v>4</v>
      </c>
      <c r="L4" s="52"/>
      <c r="M4" s="54"/>
      <c r="N4" s="56"/>
    </row>
    <row r="5" spans="1:14" ht="16">
      <c r="A5" s="57" t="s">
        <v>277</v>
      </c>
      <c r="B5" s="57"/>
      <c r="C5" s="58"/>
      <c r="D5" s="58"/>
      <c r="E5" s="58"/>
      <c r="F5" s="58"/>
      <c r="G5" s="58"/>
      <c r="H5" s="58"/>
      <c r="I5" s="58"/>
      <c r="J5" s="58"/>
      <c r="K5" s="58"/>
    </row>
    <row r="6" spans="1:14">
      <c r="A6" s="9" t="s">
        <v>33</v>
      </c>
      <c r="B6" s="8" t="s">
        <v>278</v>
      </c>
      <c r="C6" s="8" t="s">
        <v>279</v>
      </c>
      <c r="D6" s="8" t="s">
        <v>356</v>
      </c>
      <c r="E6" s="8" t="s">
        <v>280</v>
      </c>
      <c r="F6" s="36">
        <v>1.3244</v>
      </c>
      <c r="G6" s="8" t="s">
        <v>281</v>
      </c>
      <c r="H6" s="15" t="s">
        <v>25</v>
      </c>
      <c r="I6" s="15" t="s">
        <v>46</v>
      </c>
      <c r="J6" s="14" t="s">
        <v>50</v>
      </c>
      <c r="K6" s="9"/>
      <c r="L6" s="29" t="str">
        <f>"120,0"</f>
        <v>120,0</v>
      </c>
      <c r="M6" s="35">
        <f>L6*F6</f>
        <v>158.928</v>
      </c>
      <c r="N6" s="8" t="s">
        <v>282</v>
      </c>
    </row>
    <row r="7" spans="1:14">
      <c r="B7" s="5" t="s">
        <v>9</v>
      </c>
    </row>
    <row r="8" spans="1:14" ht="16">
      <c r="A8" s="45" t="s">
        <v>283</v>
      </c>
      <c r="B8" s="45"/>
      <c r="C8" s="46"/>
      <c r="D8" s="46"/>
      <c r="E8" s="46"/>
      <c r="F8" s="46"/>
      <c r="G8" s="46"/>
      <c r="H8" s="46"/>
      <c r="I8" s="46"/>
      <c r="J8" s="46"/>
      <c r="K8" s="46"/>
    </row>
    <row r="9" spans="1:14">
      <c r="A9" s="9" t="s">
        <v>33</v>
      </c>
      <c r="B9" s="8" t="s">
        <v>284</v>
      </c>
      <c r="C9" s="8" t="s">
        <v>285</v>
      </c>
      <c r="D9" s="8" t="s">
        <v>356</v>
      </c>
      <c r="E9" s="8" t="s">
        <v>286</v>
      </c>
      <c r="F9" s="36">
        <v>1.256</v>
      </c>
      <c r="G9" s="8" t="s">
        <v>35</v>
      </c>
      <c r="H9" s="15" t="s">
        <v>12</v>
      </c>
      <c r="I9" s="15" t="s">
        <v>201</v>
      </c>
      <c r="J9" s="15" t="s">
        <v>44</v>
      </c>
      <c r="K9" s="9"/>
      <c r="L9" s="29" t="str">
        <f>"107,5"</f>
        <v>107,5</v>
      </c>
      <c r="M9" s="35">
        <f>L9*F9</f>
        <v>135.02000000000001</v>
      </c>
      <c r="N9" s="8" t="s">
        <v>326</v>
      </c>
    </row>
    <row r="10" spans="1:14">
      <c r="B10" s="5" t="s">
        <v>9</v>
      </c>
    </row>
    <row r="11" spans="1:14" ht="16">
      <c r="A11" s="45" t="s">
        <v>190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</row>
    <row r="12" spans="1:14">
      <c r="A12" s="9" t="s">
        <v>33</v>
      </c>
      <c r="B12" s="8" t="s">
        <v>191</v>
      </c>
      <c r="C12" s="8" t="s">
        <v>192</v>
      </c>
      <c r="D12" s="8" t="s">
        <v>356</v>
      </c>
      <c r="E12" s="8" t="s">
        <v>193</v>
      </c>
      <c r="F12" s="36">
        <v>1.0397000000000001</v>
      </c>
      <c r="G12" s="8" t="s">
        <v>194</v>
      </c>
      <c r="H12" s="15" t="s">
        <v>13</v>
      </c>
      <c r="I12" s="14" t="s">
        <v>25</v>
      </c>
      <c r="J12" s="14" t="s">
        <v>214</v>
      </c>
      <c r="K12" s="9"/>
      <c r="L12" s="29" t="str">
        <f>"100,0"</f>
        <v>100,0</v>
      </c>
      <c r="M12" s="35">
        <f>L12*F12</f>
        <v>103.97000000000001</v>
      </c>
      <c r="N12" s="8" t="s">
        <v>196</v>
      </c>
    </row>
    <row r="13" spans="1:14">
      <c r="B13" s="5" t="s">
        <v>9</v>
      </c>
    </row>
    <row r="14" spans="1:14" ht="16">
      <c r="A14" s="45" t="s">
        <v>190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</row>
    <row r="15" spans="1:14">
      <c r="A15" s="9" t="s">
        <v>33</v>
      </c>
      <c r="B15" s="8" t="s">
        <v>287</v>
      </c>
      <c r="C15" s="8" t="s">
        <v>321</v>
      </c>
      <c r="D15" s="8" t="s">
        <v>357</v>
      </c>
      <c r="E15" s="8" t="s">
        <v>288</v>
      </c>
      <c r="F15" s="36">
        <v>0.78810000000000002</v>
      </c>
      <c r="G15" s="8" t="s">
        <v>324</v>
      </c>
      <c r="H15" s="14" t="s">
        <v>25</v>
      </c>
      <c r="I15" s="15" t="s">
        <v>139</v>
      </c>
      <c r="J15" s="14" t="s">
        <v>48</v>
      </c>
      <c r="K15" s="9"/>
      <c r="L15" s="29" t="str">
        <f>"115,0"</f>
        <v>115,0</v>
      </c>
      <c r="M15" s="35">
        <f>L15*F15</f>
        <v>90.631500000000003</v>
      </c>
      <c r="N15" s="8" t="s">
        <v>325</v>
      </c>
    </row>
    <row r="16" spans="1:14">
      <c r="B16" s="5" t="s">
        <v>9</v>
      </c>
    </row>
    <row r="17" spans="1:14" ht="16">
      <c r="A17" s="45" t="s">
        <v>72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</row>
    <row r="18" spans="1:14">
      <c r="A18" s="17" t="s">
        <v>33</v>
      </c>
      <c r="B18" s="16" t="s">
        <v>209</v>
      </c>
      <c r="C18" s="16" t="s">
        <v>322</v>
      </c>
      <c r="D18" s="16" t="s">
        <v>357</v>
      </c>
      <c r="E18" s="16" t="s">
        <v>289</v>
      </c>
      <c r="F18" s="39">
        <v>0.71860000000000002</v>
      </c>
      <c r="G18" s="16" t="s">
        <v>62</v>
      </c>
      <c r="H18" s="23" t="s">
        <v>58</v>
      </c>
      <c r="I18" s="22" t="s">
        <v>58</v>
      </c>
      <c r="J18" s="17"/>
      <c r="K18" s="17"/>
      <c r="L18" s="31" t="str">
        <f>"160,0"</f>
        <v>160,0</v>
      </c>
      <c r="M18" s="41">
        <f>L18*F18</f>
        <v>114.976</v>
      </c>
      <c r="N18" s="16"/>
    </row>
    <row r="19" spans="1:14">
      <c r="A19" s="19" t="s">
        <v>135</v>
      </c>
      <c r="B19" s="18" t="s">
        <v>290</v>
      </c>
      <c r="C19" s="18" t="s">
        <v>323</v>
      </c>
      <c r="D19" s="18" t="s">
        <v>357</v>
      </c>
      <c r="E19" s="18" t="s">
        <v>291</v>
      </c>
      <c r="F19" s="40">
        <v>0.72560000000000002</v>
      </c>
      <c r="G19" s="18" t="s">
        <v>62</v>
      </c>
      <c r="H19" s="25" t="s">
        <v>292</v>
      </c>
      <c r="I19" s="25" t="s">
        <v>292</v>
      </c>
      <c r="J19" s="19"/>
      <c r="K19" s="19"/>
      <c r="L19" s="32">
        <v>0</v>
      </c>
      <c r="M19" s="42" t="str">
        <f>"0,0000"</f>
        <v>0,0000</v>
      </c>
      <c r="N19" s="18" t="s">
        <v>327</v>
      </c>
    </row>
    <row r="20" spans="1:14">
      <c r="B20" s="5" t="s">
        <v>9</v>
      </c>
    </row>
    <row r="21" spans="1:14" ht="16">
      <c r="A21" s="45" t="s">
        <v>15</v>
      </c>
      <c r="B21" s="45"/>
      <c r="C21" s="46"/>
      <c r="D21" s="46"/>
      <c r="E21" s="46"/>
      <c r="F21" s="46"/>
      <c r="G21" s="46"/>
      <c r="H21" s="46"/>
      <c r="I21" s="46"/>
      <c r="J21" s="46"/>
      <c r="K21" s="46"/>
    </row>
    <row r="22" spans="1:14">
      <c r="A22" s="9" t="s">
        <v>33</v>
      </c>
      <c r="B22" s="8" t="s">
        <v>293</v>
      </c>
      <c r="C22" s="8" t="s">
        <v>294</v>
      </c>
      <c r="D22" s="8" t="s">
        <v>356</v>
      </c>
      <c r="E22" s="8" t="s">
        <v>295</v>
      </c>
      <c r="F22" s="36">
        <v>0.61470000000000002</v>
      </c>
      <c r="G22" s="8" t="s">
        <v>53</v>
      </c>
      <c r="H22" s="14" t="s">
        <v>101</v>
      </c>
      <c r="I22" s="15" t="s">
        <v>75</v>
      </c>
      <c r="J22" s="14" t="s">
        <v>102</v>
      </c>
      <c r="K22" s="9"/>
      <c r="L22" s="29" t="str">
        <f>"210,0"</f>
        <v>210,0</v>
      </c>
      <c r="M22" s="35">
        <f>L22*F22</f>
        <v>129.08700000000002</v>
      </c>
      <c r="N22" s="8"/>
    </row>
    <row r="23" spans="1:14">
      <c r="B23" s="5" t="s">
        <v>9</v>
      </c>
    </row>
    <row r="24" spans="1:14">
      <c r="B24" s="5" t="s">
        <v>9</v>
      </c>
    </row>
    <row r="25" spans="1:14">
      <c r="B25" s="5" t="s">
        <v>9</v>
      </c>
    </row>
    <row r="26" spans="1:14" ht="18">
      <c r="B26" s="7" t="s">
        <v>7</v>
      </c>
      <c r="C26" s="7"/>
      <c r="D26" s="7"/>
    </row>
    <row r="27" spans="1:14" ht="16">
      <c r="B27" s="10" t="s">
        <v>80</v>
      </c>
      <c r="C27" s="10"/>
      <c r="D27" s="28"/>
    </row>
    <row r="28" spans="1:14" ht="14">
      <c r="B28" s="11"/>
      <c r="C28" s="12" t="s">
        <v>27</v>
      </c>
      <c r="D28" s="12"/>
    </row>
    <row r="29" spans="1:14" ht="14">
      <c r="B29" s="13" t="s">
        <v>28</v>
      </c>
      <c r="C29" s="13" t="s">
        <v>29</v>
      </c>
      <c r="D29" s="13"/>
      <c r="E29" s="13" t="s">
        <v>333</v>
      </c>
      <c r="F29" s="38" t="s">
        <v>38</v>
      </c>
      <c r="G29" s="13" t="s">
        <v>10</v>
      </c>
    </row>
    <row r="30" spans="1:14">
      <c r="B30" s="5" t="s">
        <v>278</v>
      </c>
      <c r="C30" s="5" t="s">
        <v>27</v>
      </c>
      <c r="E30" s="6" t="s">
        <v>296</v>
      </c>
      <c r="F30" s="34" t="s">
        <v>46</v>
      </c>
      <c r="G30" s="34">
        <v>158.928</v>
      </c>
    </row>
    <row r="31" spans="1:14">
      <c r="B31" s="5" t="s">
        <v>284</v>
      </c>
      <c r="C31" s="5" t="s">
        <v>27</v>
      </c>
      <c r="E31" s="6" t="s">
        <v>297</v>
      </c>
      <c r="F31" s="34" t="s">
        <v>44</v>
      </c>
      <c r="G31" s="34">
        <v>135.02000000000001</v>
      </c>
    </row>
    <row r="32" spans="1:14">
      <c r="B32" s="5" t="s">
        <v>191</v>
      </c>
      <c r="C32" s="5" t="s">
        <v>27</v>
      </c>
      <c r="E32" s="6" t="s">
        <v>263</v>
      </c>
      <c r="F32" s="34" t="s">
        <v>13</v>
      </c>
      <c r="G32" s="34">
        <v>103.97</v>
      </c>
    </row>
  </sheetData>
  <mergeCells count="18">
    <mergeCell ref="A1:N2"/>
    <mergeCell ref="A3:A4"/>
    <mergeCell ref="C3:C4"/>
    <mergeCell ref="E3:E4"/>
    <mergeCell ref="F3:F4"/>
    <mergeCell ref="G3:G4"/>
    <mergeCell ref="H3:K3"/>
    <mergeCell ref="B3:B4"/>
    <mergeCell ref="L3:L4"/>
    <mergeCell ref="M3:M4"/>
    <mergeCell ref="N3:N4"/>
    <mergeCell ref="A21:K21"/>
    <mergeCell ref="D3:D4"/>
    <mergeCell ref="A5:K5"/>
    <mergeCell ref="A8:K8"/>
    <mergeCell ref="A11:K11"/>
    <mergeCell ref="A14:K14"/>
    <mergeCell ref="A17:K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6C387-1945-4555-864A-D0BCA034D7BB}">
  <dimension ref="A1:N20"/>
  <sheetViews>
    <sheetView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6.33203125" style="5" customWidth="1"/>
    <col min="5" max="5" width="21.5" style="5" bestFit="1" customWidth="1"/>
    <col min="6" max="6" width="10.5" style="37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30" bestFit="1" customWidth="1"/>
    <col min="13" max="13" width="8.5" style="34" bestFit="1" customWidth="1"/>
    <col min="14" max="14" width="20.1640625" style="5" customWidth="1"/>
    <col min="15" max="16384" width="9.1640625" style="3"/>
  </cols>
  <sheetData>
    <row r="1" spans="1:14" s="2" customFormat="1" ht="29" customHeight="1">
      <c r="A1" s="59" t="s">
        <v>348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s="1" customFormat="1" ht="12.75" customHeight="1">
      <c r="A3" s="67" t="s">
        <v>353</v>
      </c>
      <c r="B3" s="47" t="s">
        <v>0</v>
      </c>
      <c r="C3" s="69" t="s">
        <v>354</v>
      </c>
      <c r="D3" s="72" t="s">
        <v>355</v>
      </c>
      <c r="E3" s="69" t="s">
        <v>6</v>
      </c>
      <c r="F3" s="53" t="s">
        <v>10</v>
      </c>
      <c r="G3" s="71" t="s">
        <v>5</v>
      </c>
      <c r="H3" s="71" t="s">
        <v>267</v>
      </c>
      <c r="I3" s="71"/>
      <c r="J3" s="71"/>
      <c r="K3" s="71"/>
      <c r="L3" s="51" t="s">
        <v>8</v>
      </c>
      <c r="M3" s="53" t="s">
        <v>3</v>
      </c>
      <c r="N3" s="55" t="s">
        <v>2</v>
      </c>
    </row>
    <row r="4" spans="1:14" s="1" customFormat="1" ht="21" customHeight="1" thickBot="1">
      <c r="A4" s="68"/>
      <c r="B4" s="48"/>
      <c r="C4" s="70"/>
      <c r="D4" s="73"/>
      <c r="E4" s="70"/>
      <c r="F4" s="54"/>
      <c r="G4" s="70"/>
      <c r="H4" s="4">
        <v>1</v>
      </c>
      <c r="I4" s="4">
        <v>2</v>
      </c>
      <c r="J4" s="4">
        <v>3</v>
      </c>
      <c r="K4" s="4" t="s">
        <v>4</v>
      </c>
      <c r="L4" s="52"/>
      <c r="M4" s="54"/>
      <c r="N4" s="56"/>
    </row>
    <row r="5" spans="1:14" ht="16">
      <c r="A5" s="57" t="s">
        <v>197</v>
      </c>
      <c r="B5" s="57"/>
      <c r="C5" s="58"/>
      <c r="D5" s="58"/>
      <c r="E5" s="58"/>
      <c r="F5" s="58"/>
      <c r="G5" s="58"/>
      <c r="H5" s="58"/>
      <c r="I5" s="58"/>
      <c r="J5" s="58"/>
      <c r="K5" s="58"/>
    </row>
    <row r="6" spans="1:14">
      <c r="A6" s="9" t="s">
        <v>33</v>
      </c>
      <c r="B6" s="8" t="s">
        <v>268</v>
      </c>
      <c r="C6" s="8" t="s">
        <v>269</v>
      </c>
      <c r="D6" s="8" t="s">
        <v>356</v>
      </c>
      <c r="E6" s="8" t="s">
        <v>270</v>
      </c>
      <c r="F6" s="36">
        <v>1.1916</v>
      </c>
      <c r="G6" s="8" t="s">
        <v>62</v>
      </c>
      <c r="H6" s="15" t="s">
        <v>48</v>
      </c>
      <c r="I6" s="15" t="s">
        <v>271</v>
      </c>
      <c r="J6" s="9"/>
      <c r="K6" s="9"/>
      <c r="L6" s="29" t="str">
        <f>"142,5"</f>
        <v>142,5</v>
      </c>
      <c r="M6" s="35">
        <f>L6*F6</f>
        <v>169.803</v>
      </c>
      <c r="N6" s="8" t="s">
        <v>331</v>
      </c>
    </row>
    <row r="7" spans="1:14">
      <c r="B7" s="5" t="s">
        <v>9</v>
      </c>
    </row>
    <row r="8" spans="1:14" ht="16">
      <c r="A8" s="45" t="s">
        <v>15</v>
      </c>
      <c r="B8" s="45"/>
      <c r="C8" s="46"/>
      <c r="D8" s="46"/>
      <c r="E8" s="46"/>
      <c r="F8" s="46"/>
      <c r="G8" s="46"/>
      <c r="H8" s="46"/>
      <c r="I8" s="46"/>
      <c r="J8" s="46"/>
      <c r="K8" s="46"/>
    </row>
    <row r="9" spans="1:14">
      <c r="A9" s="9" t="s">
        <v>135</v>
      </c>
      <c r="B9" s="8" t="s">
        <v>272</v>
      </c>
      <c r="C9" s="8" t="s">
        <v>273</v>
      </c>
      <c r="D9" s="8" t="s">
        <v>356</v>
      </c>
      <c r="E9" s="8" t="s">
        <v>108</v>
      </c>
      <c r="F9" s="36">
        <v>0.6169</v>
      </c>
      <c r="G9" s="8" t="s">
        <v>23</v>
      </c>
      <c r="H9" s="14" t="s">
        <v>103</v>
      </c>
      <c r="I9" s="14" t="s">
        <v>274</v>
      </c>
      <c r="J9" s="14" t="s">
        <v>274</v>
      </c>
      <c r="K9" s="9"/>
      <c r="L9" s="29">
        <v>0</v>
      </c>
      <c r="M9" s="35" t="str">
        <f>"0,0000"</f>
        <v>0,0000</v>
      </c>
      <c r="N9" s="8"/>
    </row>
    <row r="10" spans="1:14">
      <c r="B10" s="5" t="s">
        <v>9</v>
      </c>
    </row>
    <row r="11" spans="1:14" ht="16">
      <c r="A11" s="45" t="s">
        <v>124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</row>
    <row r="12" spans="1:14">
      <c r="A12" s="9" t="s">
        <v>33</v>
      </c>
      <c r="B12" s="8" t="s">
        <v>184</v>
      </c>
      <c r="C12" s="8" t="s">
        <v>185</v>
      </c>
      <c r="D12" s="8" t="s">
        <v>356</v>
      </c>
      <c r="E12" s="8" t="s">
        <v>186</v>
      </c>
      <c r="F12" s="36">
        <v>0.57609999999999995</v>
      </c>
      <c r="G12" s="8" t="s">
        <v>19</v>
      </c>
      <c r="H12" s="15" t="s">
        <v>102</v>
      </c>
      <c r="I12" s="15" t="s">
        <v>275</v>
      </c>
      <c r="J12" s="14" t="s">
        <v>179</v>
      </c>
      <c r="K12" s="9"/>
      <c r="L12" s="29" t="str">
        <f>"230,0"</f>
        <v>230,0</v>
      </c>
      <c r="M12" s="35">
        <f>L12*F12</f>
        <v>132.50299999999999</v>
      </c>
      <c r="N12" s="8" t="s">
        <v>332</v>
      </c>
    </row>
    <row r="13" spans="1:14">
      <c r="B13" s="5" t="s">
        <v>9</v>
      </c>
    </row>
    <row r="14" spans="1:14">
      <c r="B14" s="5" t="s">
        <v>9</v>
      </c>
    </row>
    <row r="15" spans="1:14">
      <c r="B15" s="5" t="s">
        <v>9</v>
      </c>
    </row>
    <row r="16" spans="1:14" ht="18">
      <c r="B16" s="7" t="s">
        <v>7</v>
      </c>
      <c r="C16" s="7"/>
      <c r="D16" s="7"/>
      <c r="G16" s="3"/>
    </row>
    <row r="17" spans="2:7" ht="16">
      <c r="B17" s="10" t="s">
        <v>80</v>
      </c>
      <c r="C17" s="10"/>
      <c r="D17" s="28"/>
      <c r="G17" s="3"/>
    </row>
    <row r="18" spans="2:7" ht="14">
      <c r="B18" s="11"/>
      <c r="C18" s="12" t="s">
        <v>27</v>
      </c>
      <c r="D18" s="12"/>
    </row>
    <row r="19" spans="2:7" ht="14">
      <c r="B19" s="13" t="s">
        <v>28</v>
      </c>
      <c r="C19" s="13" t="s">
        <v>29</v>
      </c>
      <c r="D19" s="13"/>
      <c r="E19" s="13" t="s">
        <v>333</v>
      </c>
      <c r="F19" s="38" t="s">
        <v>38</v>
      </c>
      <c r="G19" s="13" t="s">
        <v>10</v>
      </c>
    </row>
    <row r="20" spans="2:7">
      <c r="B20" s="5" t="s">
        <v>268</v>
      </c>
      <c r="C20" s="5" t="s">
        <v>27</v>
      </c>
      <c r="E20" s="6" t="s">
        <v>276</v>
      </c>
      <c r="F20" s="34" t="s">
        <v>271</v>
      </c>
      <c r="G20" s="34">
        <v>169.803</v>
      </c>
    </row>
  </sheetData>
  <mergeCells count="15">
    <mergeCell ref="N3:N4"/>
    <mergeCell ref="A5:K5"/>
    <mergeCell ref="A1:N2"/>
    <mergeCell ref="A3:A4"/>
    <mergeCell ref="C3:C4"/>
    <mergeCell ref="E3:E4"/>
    <mergeCell ref="F3:F4"/>
    <mergeCell ref="G3:G4"/>
    <mergeCell ref="H3:K3"/>
    <mergeCell ref="A8:K8"/>
    <mergeCell ref="A11:K11"/>
    <mergeCell ref="B3:B4"/>
    <mergeCell ref="L3:L4"/>
    <mergeCell ref="M3:M4"/>
    <mergeCell ref="D3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9CD6F-AD73-4585-A296-71E2787DBFFB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14" width="5.33203125" style="6" customWidth="1"/>
    <col min="15" max="15" width="7.83203125" style="6" bestFit="1" customWidth="1"/>
    <col min="16" max="16" width="7.5" style="6" bestFit="1" customWidth="1"/>
    <col min="17" max="17" width="21" style="5" customWidth="1"/>
    <col min="18" max="16384" width="9.1640625" style="3"/>
  </cols>
  <sheetData>
    <row r="1" spans="1:17" s="2" customFormat="1" ht="29" customHeight="1">
      <c r="A1" s="59" t="s">
        <v>316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1" t="s">
        <v>355</v>
      </c>
      <c r="F3" s="71" t="s">
        <v>5</v>
      </c>
      <c r="G3" s="71" t="s">
        <v>352</v>
      </c>
      <c r="H3" s="71"/>
      <c r="I3" s="71"/>
      <c r="J3" s="71"/>
      <c r="K3" s="71" t="s">
        <v>78</v>
      </c>
      <c r="L3" s="71"/>
      <c r="M3" s="71"/>
      <c r="N3" s="71"/>
      <c r="O3" s="71" t="s">
        <v>1</v>
      </c>
      <c r="P3" s="71" t="s">
        <v>3</v>
      </c>
      <c r="Q3" s="55" t="s">
        <v>2</v>
      </c>
    </row>
    <row r="4" spans="1:17" s="1" customFormat="1" ht="21" customHeight="1" thickBot="1">
      <c r="A4" s="68"/>
      <c r="B4" s="48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0"/>
      <c r="P4" s="70"/>
      <c r="Q4" s="56"/>
    </row>
    <row r="5" spans="1:17" ht="16">
      <c r="A5" s="57" t="s">
        <v>72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9" t="s">
        <v>33</v>
      </c>
      <c r="B6" s="8" t="s">
        <v>306</v>
      </c>
      <c r="C6" s="8" t="s">
        <v>310</v>
      </c>
      <c r="D6" s="8" t="s">
        <v>307</v>
      </c>
      <c r="E6" s="8" t="s">
        <v>359</v>
      </c>
      <c r="F6" s="8" t="s">
        <v>320</v>
      </c>
      <c r="G6" s="15" t="s">
        <v>195</v>
      </c>
      <c r="H6" s="14" t="s">
        <v>71</v>
      </c>
      <c r="I6" s="15" t="s">
        <v>71</v>
      </c>
      <c r="J6" s="9"/>
      <c r="K6" s="15" t="s">
        <v>70</v>
      </c>
      <c r="L6" s="15" t="s">
        <v>308</v>
      </c>
      <c r="M6" s="14" t="s">
        <v>300</v>
      </c>
      <c r="N6" s="9"/>
      <c r="O6" s="9" t="str">
        <f>"95,0"</f>
        <v>95,0</v>
      </c>
      <c r="P6" s="9" t="str">
        <f>"67,3978"</f>
        <v>67,3978</v>
      </c>
      <c r="Q6" s="8" t="s">
        <v>309</v>
      </c>
    </row>
    <row r="7" spans="1:17">
      <c r="B7" s="5" t="s">
        <v>9</v>
      </c>
    </row>
    <row r="8" spans="1:17" ht="16">
      <c r="A8" s="45" t="s">
        <v>73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>
      <c r="A9" s="9" t="s">
        <v>33</v>
      </c>
      <c r="B9" s="8" t="s">
        <v>298</v>
      </c>
      <c r="C9" s="8" t="s">
        <v>311</v>
      </c>
      <c r="D9" s="8" t="s">
        <v>299</v>
      </c>
      <c r="E9" s="8" t="s">
        <v>358</v>
      </c>
      <c r="F9" s="8" t="s">
        <v>148</v>
      </c>
      <c r="G9" s="15" t="s">
        <v>14</v>
      </c>
      <c r="H9" s="15" t="s">
        <v>37</v>
      </c>
      <c r="I9" s="14" t="s">
        <v>85</v>
      </c>
      <c r="J9" s="9"/>
      <c r="K9" s="14" t="s">
        <v>300</v>
      </c>
      <c r="L9" s="15" t="s">
        <v>300</v>
      </c>
      <c r="M9" s="14" t="s">
        <v>52</v>
      </c>
      <c r="N9" s="9"/>
      <c r="O9" s="9" t="str">
        <f>"120,0"</f>
        <v>120,0</v>
      </c>
      <c r="P9" s="9" t="str">
        <f>"85,1111"</f>
        <v>85,1111</v>
      </c>
      <c r="Q9" s="8"/>
    </row>
    <row r="10" spans="1:17">
      <c r="B10" s="5" t="s">
        <v>9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CD7C8-0A51-4532-97CD-2B1E8468E92F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59" t="s">
        <v>317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353</v>
      </c>
      <c r="B3" s="47" t="s">
        <v>0</v>
      </c>
      <c r="C3" s="69" t="s">
        <v>354</v>
      </c>
      <c r="D3" s="69" t="s">
        <v>6</v>
      </c>
      <c r="E3" s="71" t="s">
        <v>355</v>
      </c>
      <c r="F3" s="71" t="s">
        <v>5</v>
      </c>
      <c r="G3" s="71" t="s">
        <v>352</v>
      </c>
      <c r="H3" s="71"/>
      <c r="I3" s="71"/>
      <c r="J3" s="71"/>
      <c r="K3" s="71" t="s">
        <v>8</v>
      </c>
      <c r="L3" s="71" t="s">
        <v>3</v>
      </c>
      <c r="M3" s="55" t="s">
        <v>2</v>
      </c>
    </row>
    <row r="4" spans="1:13" s="1" customFormat="1" ht="21" customHeight="1" thickBot="1">
      <c r="A4" s="68"/>
      <c r="B4" s="48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56"/>
    </row>
    <row r="5" spans="1:13" ht="16">
      <c r="A5" s="57" t="s">
        <v>190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9" t="s">
        <v>33</v>
      </c>
      <c r="B6" s="8" t="s">
        <v>81</v>
      </c>
      <c r="C6" s="8" t="s">
        <v>82</v>
      </c>
      <c r="D6" s="8" t="s">
        <v>83</v>
      </c>
      <c r="E6" s="8" t="s">
        <v>356</v>
      </c>
      <c r="F6" s="8" t="s">
        <v>84</v>
      </c>
      <c r="G6" s="15" t="s">
        <v>300</v>
      </c>
      <c r="H6" s="15" t="s">
        <v>195</v>
      </c>
      <c r="I6" s="15" t="s">
        <v>52</v>
      </c>
      <c r="J6" s="9"/>
      <c r="K6" s="9" t="str">
        <f>"50,0"</f>
        <v>50,0</v>
      </c>
      <c r="L6" s="9" t="str">
        <f>"44,9975"</f>
        <v>44,9975</v>
      </c>
      <c r="M6" s="8" t="s">
        <v>86</v>
      </c>
    </row>
    <row r="7" spans="1:13">
      <c r="B7" s="5" t="s">
        <v>9</v>
      </c>
    </row>
    <row r="8" spans="1:13" ht="16">
      <c r="A8" s="45" t="s">
        <v>72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9" t="s">
        <v>33</v>
      </c>
      <c r="B9" s="8" t="s">
        <v>209</v>
      </c>
      <c r="C9" s="8" t="s">
        <v>312</v>
      </c>
      <c r="D9" s="8" t="s">
        <v>210</v>
      </c>
      <c r="E9" s="8" t="s">
        <v>357</v>
      </c>
      <c r="F9" s="8" t="s">
        <v>62</v>
      </c>
      <c r="G9" s="15" t="s">
        <v>49</v>
      </c>
      <c r="H9" s="15" t="s">
        <v>195</v>
      </c>
      <c r="I9" s="14" t="s">
        <v>304</v>
      </c>
      <c r="J9" s="9"/>
      <c r="K9" s="9" t="str">
        <f>"47,5"</f>
        <v>47,5</v>
      </c>
      <c r="L9" s="9" t="str">
        <f>"33,9554"</f>
        <v>33,9554</v>
      </c>
      <c r="M9" s="8"/>
    </row>
    <row r="10" spans="1:13">
      <c r="B10" s="5" t="s">
        <v>9</v>
      </c>
    </row>
    <row r="11" spans="1:13" ht="16">
      <c r="A11" s="45" t="s">
        <v>73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9" t="s">
        <v>33</v>
      </c>
      <c r="B12" s="8" t="s">
        <v>298</v>
      </c>
      <c r="C12" s="8" t="s">
        <v>311</v>
      </c>
      <c r="D12" s="8" t="s">
        <v>299</v>
      </c>
      <c r="E12" s="8" t="s">
        <v>358</v>
      </c>
      <c r="F12" s="8" t="s">
        <v>148</v>
      </c>
      <c r="G12" s="14" t="s">
        <v>300</v>
      </c>
      <c r="H12" s="15" t="s">
        <v>300</v>
      </c>
      <c r="I12" s="14" t="s">
        <v>52</v>
      </c>
      <c r="J12" s="9"/>
      <c r="K12" s="9" t="str">
        <f>"45,0"</f>
        <v>45,0</v>
      </c>
      <c r="L12" s="9" t="str">
        <f>"31,9166"</f>
        <v>31,9166</v>
      </c>
      <c r="M12" s="8"/>
    </row>
    <row r="13" spans="1:13">
      <c r="B13" s="5" t="s">
        <v>9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СПР Жим софт многопетельная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Жим стоя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2021-07-05T21:22:09Z</dcterms:modified>
</cp:coreProperties>
</file>