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3" documentId="11_29067A203CD5E29295E61036EB51F842FC2DC2C1" xr6:coauthVersionLast="47" xr6:coauthVersionMax="47" xr10:uidLastSave="{8A007971-A9B6-47BC-B7E5-823CBE3A3756}"/>
  <bookViews>
    <workbookView xWindow="30" yWindow="285" windowWidth="28560" windowHeight="10770" tabRatio="1000" activeTab="7" xr2:uid="{00000000-000D-0000-FFFF-FFFF00000000}"/>
  </bookViews>
  <sheets>
    <sheet name="AWPC PL Raw" sheetId="16" r:id="rId1"/>
    <sheet name="AWPC CL PL" sheetId="17" r:id="rId2"/>
    <sheet name="AWPC PL" sheetId="19" r:id="rId3"/>
    <sheet name="AWPC BP Raw" sheetId="20" r:id="rId4"/>
    <sheet name="AWPC BP Soft std" sheetId="25" r:id="rId5"/>
    <sheet name="AWPC SC" sheetId="33" r:id="rId6"/>
    <sheet name="AWPC DL Raw" sheetId="30" r:id="rId7"/>
    <sheet name="AWPC DL" sheetId="32" r:id="rId8"/>
    <sheet name="WPC PL Raw" sheetId="7" r:id="rId9"/>
    <sheet name="WPC CL PL" sheetId="8" r:id="rId10"/>
    <sheet name="WPC BP Raw" sheetId="11" r:id="rId11"/>
    <sheet name="WPC BP Soft std" sheetId="14" r:id="rId12"/>
    <sheet name="WPC DL Raw" sheetId="27" r:id="rId13"/>
  </sheets>
  <calcPr calcId="191029" refMode="R1C1"/>
</workbook>
</file>

<file path=xl/calcChain.xml><?xml version="1.0" encoding="utf-8"?>
<calcChain xmlns="http://schemas.openxmlformats.org/spreadsheetml/2006/main">
  <c r="U3" i="7" l="1"/>
  <c r="V3" i="7"/>
  <c r="U4" i="7"/>
  <c r="V4" i="7"/>
  <c r="U5" i="7"/>
  <c r="V5" i="7"/>
  <c r="U6" i="7"/>
  <c r="V6" i="7"/>
  <c r="U7" i="7"/>
  <c r="V7" i="7"/>
  <c r="U8" i="7"/>
  <c r="V8" i="7"/>
  <c r="N3" i="27"/>
  <c r="N4" i="27"/>
  <c r="N5" i="27"/>
  <c r="N3" i="14"/>
  <c r="N4" i="14"/>
  <c r="N3" i="11"/>
  <c r="N4" i="11"/>
  <c r="V3" i="8"/>
  <c r="N3" i="32"/>
  <c r="N4" i="32"/>
  <c r="N5" i="32"/>
  <c r="N3" i="30"/>
  <c r="N4" i="30"/>
  <c r="N5" i="30"/>
  <c r="N6" i="30"/>
  <c r="N7" i="30"/>
  <c r="N8" i="30"/>
  <c r="N9" i="30"/>
  <c r="N10" i="30"/>
  <c r="N11" i="30"/>
  <c r="N3" i="33"/>
  <c r="N4" i="33"/>
  <c r="N5" i="33"/>
  <c r="N6" i="33"/>
  <c r="N7" i="33"/>
  <c r="N3" i="25"/>
  <c r="N4" i="25"/>
  <c r="N5" i="25"/>
  <c r="N6" i="25"/>
  <c r="N7" i="25"/>
  <c r="N8" i="25"/>
  <c r="N9" i="25"/>
  <c r="N10" i="25"/>
  <c r="N11" i="25"/>
  <c r="N12" i="25"/>
  <c r="N3" i="20"/>
  <c r="N4" i="20"/>
  <c r="N5" i="20"/>
  <c r="N6" i="20"/>
  <c r="N7" i="20"/>
  <c r="N8" i="20"/>
  <c r="N9" i="20"/>
  <c r="N10" i="20"/>
  <c r="N11" i="20"/>
  <c r="N12" i="20"/>
  <c r="N13" i="20"/>
  <c r="N14" i="20"/>
  <c r="N15" i="20"/>
  <c r="N16" i="20"/>
  <c r="N17" i="20"/>
  <c r="N18" i="20"/>
  <c r="N19" i="20"/>
  <c r="N20" i="20"/>
  <c r="V3" i="19"/>
  <c r="S3" i="17"/>
  <c r="S4" i="17"/>
  <c r="S5" i="17"/>
  <c r="M8" i="33"/>
  <c r="M7" i="33"/>
  <c r="M6" i="33"/>
  <c r="M5" i="33"/>
  <c r="M4" i="33"/>
  <c r="M3" i="33"/>
  <c r="M5" i="32"/>
  <c r="M4" i="32"/>
  <c r="M3" i="32"/>
  <c r="M11" i="30"/>
  <c r="M10" i="30"/>
  <c r="M9" i="30"/>
  <c r="M8" i="30"/>
  <c r="M7" i="30"/>
  <c r="M6" i="30"/>
  <c r="M5" i="30"/>
  <c r="M4" i="30"/>
  <c r="M3" i="30"/>
  <c r="M5" i="27"/>
  <c r="M4" i="27"/>
  <c r="M3" i="27"/>
  <c r="M12" i="25"/>
  <c r="M11" i="25"/>
  <c r="M10" i="25"/>
  <c r="M9" i="25"/>
  <c r="M8" i="25"/>
  <c r="M7" i="25"/>
  <c r="M6" i="25"/>
  <c r="M5" i="25"/>
  <c r="M4" i="25"/>
  <c r="M3" i="25"/>
  <c r="M20" i="20"/>
  <c r="M19" i="20"/>
  <c r="M18" i="20"/>
  <c r="M17" i="20"/>
  <c r="M16" i="20"/>
  <c r="M15" i="20"/>
  <c r="M14" i="20"/>
  <c r="M13" i="20"/>
  <c r="M12" i="20"/>
  <c r="M11" i="20"/>
  <c r="M10" i="20"/>
  <c r="M9" i="20"/>
  <c r="M8" i="20"/>
  <c r="M7" i="20"/>
  <c r="M6" i="20"/>
  <c r="M5" i="20"/>
  <c r="M4" i="20"/>
  <c r="M3" i="20"/>
  <c r="U3" i="19"/>
  <c r="R5" i="17"/>
  <c r="R4" i="17"/>
  <c r="R3" i="17"/>
  <c r="S4" i="16"/>
  <c r="R4" i="16"/>
  <c r="S3" i="16"/>
  <c r="R3" i="16"/>
  <c r="M4" i="14"/>
  <c r="M3" i="14"/>
  <c r="M4" i="11"/>
  <c r="M3" i="11"/>
  <c r="U3" i="8"/>
</calcChain>
</file>

<file path=xl/sharedStrings.xml><?xml version="1.0" encoding="utf-8"?>
<sst xmlns="http://schemas.openxmlformats.org/spreadsheetml/2006/main" count="916" uniqueCount="260">
  <si>
    <t>Сумма</t>
  </si>
  <si>
    <t>Тренер</t>
  </si>
  <si>
    <t>Очки</t>
  </si>
  <si>
    <t>Рек</t>
  </si>
  <si>
    <t>Приседание</t>
  </si>
  <si>
    <t>Жим лёжа</t>
  </si>
  <si>
    <t>58,80</t>
  </si>
  <si>
    <t>60,0</t>
  </si>
  <si>
    <t>75,0</t>
  </si>
  <si>
    <t>85,0</t>
  </si>
  <si>
    <t>40,0</t>
  </si>
  <si>
    <t>55,0</t>
  </si>
  <si>
    <t>90,0</t>
  </si>
  <si>
    <t>105,0</t>
  </si>
  <si>
    <t>110,0</t>
  </si>
  <si>
    <t xml:space="preserve"> </t>
  </si>
  <si>
    <t>65,50</t>
  </si>
  <si>
    <t>82,5</t>
  </si>
  <si>
    <t>115,0</t>
  </si>
  <si>
    <t>82,30</t>
  </si>
  <si>
    <t>185,0</t>
  </si>
  <si>
    <t>195,0</t>
  </si>
  <si>
    <t>205,0</t>
  </si>
  <si>
    <t>145,0</t>
  </si>
  <si>
    <t>150,0</t>
  </si>
  <si>
    <t>155,0</t>
  </si>
  <si>
    <t>250,0</t>
  </si>
  <si>
    <t>260,0</t>
  </si>
  <si>
    <t>97,20</t>
  </si>
  <si>
    <t>200,0</t>
  </si>
  <si>
    <t>215,0</t>
  </si>
  <si>
    <t>225,0</t>
  </si>
  <si>
    <t>165,0</t>
  </si>
  <si>
    <t>170,0</t>
  </si>
  <si>
    <t>175,0</t>
  </si>
  <si>
    <t>230,0</t>
  </si>
  <si>
    <t>245,0</t>
  </si>
  <si>
    <t>97,50</t>
  </si>
  <si>
    <t>220,0</t>
  </si>
  <si>
    <t>140,0</t>
  </si>
  <si>
    <t>240,0</t>
  </si>
  <si>
    <t>107,30</t>
  </si>
  <si>
    <t>190,0</t>
  </si>
  <si>
    <t>160,0</t>
  </si>
  <si>
    <t>265,0</t>
  </si>
  <si>
    <t>270,0</t>
  </si>
  <si>
    <t>60</t>
  </si>
  <si>
    <t>82.5</t>
  </si>
  <si>
    <t>100</t>
  </si>
  <si>
    <t>110</t>
  </si>
  <si>
    <t>Ефремочкин Николай</t>
  </si>
  <si>
    <t>89,50</t>
  </si>
  <si>
    <t>210,0</t>
  </si>
  <si>
    <t>135,0</t>
  </si>
  <si>
    <t>90</t>
  </si>
  <si>
    <t>105,70</t>
  </si>
  <si>
    <t>197,5</t>
  </si>
  <si>
    <t>Результат</t>
  </si>
  <si>
    <t>81,40</t>
  </si>
  <si>
    <t>272,5</t>
  </si>
  <si>
    <t>99,90</t>
  </si>
  <si>
    <t>280,0</t>
  </si>
  <si>
    <t>51,90</t>
  </si>
  <si>
    <t>70,0</t>
  </si>
  <si>
    <t>30,0</t>
  </si>
  <si>
    <t>45,0</t>
  </si>
  <si>
    <t>80,0</t>
  </si>
  <si>
    <t>100,0</t>
  </si>
  <si>
    <t>89,30</t>
  </si>
  <si>
    <t>180,0</t>
  </si>
  <si>
    <t>125,0</t>
  </si>
  <si>
    <t>132,5</t>
  </si>
  <si>
    <t>137,5</t>
  </si>
  <si>
    <t>52</t>
  </si>
  <si>
    <t>53,00</t>
  </si>
  <si>
    <t>65,0</t>
  </si>
  <si>
    <t>77,5</t>
  </si>
  <si>
    <t>32,5</t>
  </si>
  <si>
    <t>37,5</t>
  </si>
  <si>
    <t>95,0</t>
  </si>
  <si>
    <t>59,90</t>
  </si>
  <si>
    <t>97,5</t>
  </si>
  <si>
    <t>102,5</t>
  </si>
  <si>
    <t>47,5</t>
  </si>
  <si>
    <t>75,00</t>
  </si>
  <si>
    <t>50,0</t>
  </si>
  <si>
    <t>75</t>
  </si>
  <si>
    <t>56</t>
  </si>
  <si>
    <t>72,60</t>
  </si>
  <si>
    <t>62,5</t>
  </si>
  <si>
    <t>67,5</t>
  </si>
  <si>
    <t>50,40</t>
  </si>
  <si>
    <t>57,5</t>
  </si>
  <si>
    <t>56,00</t>
  </si>
  <si>
    <t>65,20</t>
  </si>
  <si>
    <t>72,40</t>
  </si>
  <si>
    <t xml:space="preserve">Умеренков  И.Ю. </t>
  </si>
  <si>
    <t>73,00</t>
  </si>
  <si>
    <t>75,90</t>
  </si>
  <si>
    <t>89,60</t>
  </si>
  <si>
    <t>35,0</t>
  </si>
  <si>
    <t>66,50</t>
  </si>
  <si>
    <t>130,0</t>
  </si>
  <si>
    <t>66,60</t>
  </si>
  <si>
    <t>92,5</t>
  </si>
  <si>
    <t>70,50</t>
  </si>
  <si>
    <t>80,90</t>
  </si>
  <si>
    <t>80,10</t>
  </si>
  <si>
    <t>86,50</t>
  </si>
  <si>
    <t>85,90</t>
  </si>
  <si>
    <t>87,80</t>
  </si>
  <si>
    <t>122,5</t>
  </si>
  <si>
    <t>109,90</t>
  </si>
  <si>
    <t>157,5</t>
  </si>
  <si>
    <t>162,5</t>
  </si>
  <si>
    <t>127,5</t>
  </si>
  <si>
    <t>73,70</t>
  </si>
  <si>
    <t>182,5</t>
  </si>
  <si>
    <t>187,5</t>
  </si>
  <si>
    <t>81,80</t>
  </si>
  <si>
    <t>172,5</t>
  </si>
  <si>
    <t>96,60</t>
  </si>
  <si>
    <t>255,0</t>
  </si>
  <si>
    <t>103,40</t>
  </si>
  <si>
    <t>121,80</t>
  </si>
  <si>
    <t>295,0</t>
  </si>
  <si>
    <t>310,0</t>
  </si>
  <si>
    <t>315,0</t>
  </si>
  <si>
    <t>57,20</t>
  </si>
  <si>
    <t>64,70</t>
  </si>
  <si>
    <t>87,5</t>
  </si>
  <si>
    <t>73,40</t>
  </si>
  <si>
    <t>202,5</t>
  </si>
  <si>
    <t>207,5</t>
  </si>
  <si>
    <t>97,10</t>
  </si>
  <si>
    <t>232,5</t>
  </si>
  <si>
    <t>15,0</t>
  </si>
  <si>
    <t>20,0</t>
  </si>
  <si>
    <t>25,0</t>
  </si>
  <si>
    <t>52,5</t>
  </si>
  <si>
    <t>110,00</t>
  </si>
  <si>
    <t>вес</t>
  </si>
  <si>
    <t>имя</t>
  </si>
  <si>
    <t>1</t>
  </si>
  <si>
    <t>№</t>
  </si>
  <si>
    <t>рожд</t>
  </si>
  <si>
    <t>в/к</t>
  </si>
  <si>
    <t>город</t>
  </si>
  <si>
    <t>итог</t>
  </si>
  <si>
    <t>присед</t>
  </si>
  <si>
    <t>жим</t>
  </si>
  <si>
    <t>тяга</t>
  </si>
  <si>
    <t>пол</t>
  </si>
  <si>
    <t>T3</t>
  </si>
  <si>
    <t>O</t>
  </si>
  <si>
    <t>f</t>
  </si>
  <si>
    <t>m</t>
  </si>
  <si>
    <t>Курск</t>
  </si>
  <si>
    <t>Рыльск</t>
  </si>
  <si>
    <t>возрастная группа</t>
  </si>
  <si>
    <t>Белгород</t>
  </si>
  <si>
    <t>T1</t>
  </si>
  <si>
    <t>M1</t>
  </si>
  <si>
    <t>Новый Уренгой</t>
  </si>
  <si>
    <t>Железногорск</t>
  </si>
  <si>
    <t>Алексеевка</t>
  </si>
  <si>
    <t>Благовещенск</t>
  </si>
  <si>
    <t>M3</t>
  </si>
  <si>
    <t>M2</t>
  </si>
  <si>
    <t>Холмск</t>
  </si>
  <si>
    <t>M4</t>
  </si>
  <si>
    <t>bnju</t>
  </si>
  <si>
    <t>Умеренков Игорь</t>
  </si>
  <si>
    <t>Воронеж</t>
  </si>
  <si>
    <t>Брянск</t>
  </si>
  <si>
    <t xml:space="preserve">Зайцев С. </t>
  </si>
  <si>
    <t>Орёл</t>
  </si>
  <si>
    <t>21.05.2002</t>
  </si>
  <si>
    <t>14.12.1989</t>
  </si>
  <si>
    <t>24.09.1983</t>
  </si>
  <si>
    <t>29.11.1996</t>
  </si>
  <si>
    <t>23.07.2005</t>
  </si>
  <si>
    <t>17.06.1980</t>
  </si>
  <si>
    <t>30.07.1995</t>
  </si>
  <si>
    <t>23.11.1990</t>
  </si>
  <si>
    <t>07.07.1993</t>
  </si>
  <si>
    <t>09.12.1980</t>
  </si>
  <si>
    <t>29.06.1970</t>
  </si>
  <si>
    <t>10.10.1990</t>
  </si>
  <si>
    <t>16.09.2008</t>
  </si>
  <si>
    <t>23.11.2002</t>
  </si>
  <si>
    <t>13.09.1980</t>
  </si>
  <si>
    <t>02.11.2001</t>
  </si>
  <si>
    <t>08.09.1985</t>
  </si>
  <si>
    <t>13.01.1997</t>
  </si>
  <si>
    <t>20.01.1991</t>
  </si>
  <si>
    <t>03.01.1985</t>
  </si>
  <si>
    <t>03.10.1975</t>
  </si>
  <si>
    <t>23.02.1988</t>
  </si>
  <si>
    <t>23.08.1988</t>
  </si>
  <si>
    <t>07.02.1992</t>
  </si>
  <si>
    <t>02.09.1991</t>
  </si>
  <si>
    <t>12.02.1974</t>
  </si>
  <si>
    <t>24.01.1966</t>
  </si>
  <si>
    <t>02.05.1996</t>
  </si>
  <si>
    <t>12.05.1981</t>
  </si>
  <si>
    <t>26.02.1987</t>
  </si>
  <si>
    <t>21.12.1992</t>
  </si>
  <si>
    <t>20.11.1989</t>
  </si>
  <si>
    <t>01.12.1986</t>
  </si>
  <si>
    <t>10.08.1980</t>
  </si>
  <si>
    <t>14.03.1994</t>
  </si>
  <si>
    <t>16.05.1977</t>
  </si>
  <si>
    <t>04.01.1993</t>
  </si>
  <si>
    <t>08.09.1994</t>
  </si>
  <si>
    <t>28.03.1972</t>
  </si>
  <si>
    <t>01.02.1993</t>
  </si>
  <si>
    <t>23.02.1990</t>
  </si>
  <si>
    <t>10.06.1984</t>
  </si>
  <si>
    <t xml:space="preserve"> Лебедева Полина</t>
  </si>
  <si>
    <t xml:space="preserve"> Алиев Сергей</t>
  </si>
  <si>
    <t xml:space="preserve"> Рюмшина Вероника</t>
  </si>
  <si>
    <t xml:space="preserve"> Фомина Виктория</t>
  </si>
  <si>
    <t xml:space="preserve"> Макарова Диана</t>
  </si>
  <si>
    <t xml:space="preserve"> Толмачева Ольга</t>
  </si>
  <si>
    <t xml:space="preserve"> Чернявская Татьяна</t>
  </si>
  <si>
    <t xml:space="preserve"> Положай Инна</t>
  </si>
  <si>
    <t xml:space="preserve"> Печерская Мария</t>
  </si>
  <si>
    <t xml:space="preserve"> Умеренкова Юлия</t>
  </si>
  <si>
    <t xml:space="preserve"> Перова Галина</t>
  </si>
  <si>
    <t xml:space="preserve"> Волкова Екатерина</t>
  </si>
  <si>
    <t xml:space="preserve"> Замыцкая Надежда</t>
  </si>
  <si>
    <t xml:space="preserve"> Белый Гордей</t>
  </si>
  <si>
    <t xml:space="preserve"> Калашницын Антон</t>
  </si>
  <si>
    <t xml:space="preserve"> Ковалев Илья</t>
  </si>
  <si>
    <t xml:space="preserve"> Чернявский Тимофей</t>
  </si>
  <si>
    <t xml:space="preserve"> Хомяков Александр</t>
  </si>
  <si>
    <t xml:space="preserve"> Завьялов Александр</t>
  </si>
  <si>
    <t xml:space="preserve"> Куцев Владимир</t>
  </si>
  <si>
    <t xml:space="preserve"> Жиренков Юрий</t>
  </si>
  <si>
    <t xml:space="preserve"> Баженов Павел</t>
  </si>
  <si>
    <t xml:space="preserve"> Тоцкий Анатолий</t>
  </si>
  <si>
    <t xml:space="preserve"> Костенников Олег</t>
  </si>
  <si>
    <t xml:space="preserve"> Сиротина Анастасия</t>
  </si>
  <si>
    <t xml:space="preserve"> Лапшина Инна</t>
  </si>
  <si>
    <t xml:space="preserve"> Васильев Александр</t>
  </si>
  <si>
    <t xml:space="preserve"> Кузнецов Николай</t>
  </si>
  <si>
    <t xml:space="preserve"> Фоменко Екатерина</t>
  </si>
  <si>
    <t xml:space="preserve"> Цуканова Александра</t>
  </si>
  <si>
    <t xml:space="preserve"> Бородин Сергей</t>
  </si>
  <si>
    <t xml:space="preserve"> Канаев Артем</t>
  </si>
  <si>
    <t xml:space="preserve"> Гринев Дмитрий</t>
  </si>
  <si>
    <t xml:space="preserve"> Лындин Иван</t>
  </si>
  <si>
    <t xml:space="preserve"> Новожилов Алексей</t>
  </si>
  <si>
    <t xml:space="preserve"> Гусейнов Сергей</t>
  </si>
  <si>
    <t xml:space="preserve"> Анцышкин Сергей</t>
  </si>
  <si>
    <t xml:space="preserve"> Берлов Дмитрий</t>
  </si>
  <si>
    <t xml:space="preserve"> Кичигин Андрей</t>
  </si>
  <si>
    <t xml:space="preserve"> Мищенко Артем</t>
  </si>
  <si>
    <t xml:space="preserve"> Федяев Денис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</si>
</sst>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 Cyr"/>
      <charset val="204"/>
    </font>
    <font>
      <sz val="10"/>
      <name val="Arial "/>
    </font>
    <font>
      <b/>
      <sz val="10"/>
      <name val="Arial "/>
    </font>
    <font>
      <strike/>
      <sz val="10"/>
      <name val="Arial "/>
    </font>
    <font>
      <i/>
      <sz val="10"/>
      <name val="Arial 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/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 indent="1"/>
    </xf>
    <xf numFmtId="49" fontId="2" fillId="0" borderId="0" xfId="0" applyNumberFormat="1" applyFont="1" applyFill="1" applyBorder="1" applyAlignment="1"/>
    <xf numFmtId="49" fontId="1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 inden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/>
    <xf numFmtId="0" fontId="3" fillId="0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T24"/>
  <sheetViews>
    <sheetView workbookViewId="0">
      <selection activeCell="A4" sqref="A4"/>
    </sheetView>
  </sheetViews>
  <sheetFormatPr defaultColWidth="9.140625" defaultRowHeight="12.75"/>
  <cols>
    <col min="1" max="1" width="9.140625" style="1"/>
    <col min="2" max="2" width="24.7109375" style="4" bestFit="1" customWidth="1"/>
    <col min="3" max="3" width="4.42578125" style="4" bestFit="1" customWidth="1"/>
    <col min="4" max="4" width="10.140625" style="4" bestFit="1" customWidth="1"/>
    <col min="5" max="5" width="5.5703125" style="4" bestFit="1" customWidth="1"/>
    <col min="6" max="6" width="5.5703125" style="4" customWidth="1"/>
    <col min="7" max="7" width="9.140625" style="4" bestFit="1" customWidth="1"/>
    <col min="8" max="8" width="20.42578125" style="4" bestFit="1" customWidth="1"/>
    <col min="9" max="17" width="5.5703125" style="1" customWidth="1"/>
    <col min="18" max="18" width="7.7109375" style="2" bestFit="1" customWidth="1"/>
    <col min="19" max="19" width="8.5703125" style="3" bestFit="1" customWidth="1"/>
    <col min="20" max="20" width="8.28515625" style="4" bestFit="1" customWidth="1"/>
    <col min="21" max="16384" width="9.140625" style="1"/>
  </cols>
  <sheetData>
    <row r="1" spans="1:20" s="15" customFormat="1">
      <c r="A1" s="19" t="s">
        <v>144</v>
      </c>
      <c r="B1" s="19" t="s">
        <v>142</v>
      </c>
      <c r="C1" s="19" t="s">
        <v>152</v>
      </c>
      <c r="D1" s="20" t="s">
        <v>145</v>
      </c>
      <c r="E1" s="20" t="s">
        <v>141</v>
      </c>
      <c r="F1" s="20" t="s">
        <v>146</v>
      </c>
      <c r="G1" s="19" t="s">
        <v>147</v>
      </c>
      <c r="H1" s="19" t="s">
        <v>159</v>
      </c>
      <c r="I1" s="21" t="s">
        <v>149</v>
      </c>
      <c r="J1" s="22"/>
      <c r="K1" s="23"/>
      <c r="L1" s="21" t="s">
        <v>150</v>
      </c>
      <c r="M1" s="22"/>
      <c r="N1" s="23"/>
      <c r="O1" s="21" t="s">
        <v>151</v>
      </c>
      <c r="P1" s="22"/>
      <c r="Q1" s="23"/>
      <c r="R1" s="19" t="s">
        <v>0</v>
      </c>
      <c r="S1" s="19" t="s">
        <v>2</v>
      </c>
      <c r="T1" s="19" t="s">
        <v>1</v>
      </c>
    </row>
    <row r="2" spans="1:20" s="15" customFormat="1" ht="21" customHeight="1">
      <c r="A2" s="19"/>
      <c r="B2" s="19"/>
      <c r="C2" s="19"/>
      <c r="D2" s="20"/>
      <c r="E2" s="20"/>
      <c r="F2" s="20"/>
      <c r="G2" s="19"/>
      <c r="H2" s="19"/>
      <c r="I2" s="19">
        <v>1</v>
      </c>
      <c r="J2" s="19">
        <v>2</v>
      </c>
      <c r="K2" s="19">
        <v>3</v>
      </c>
      <c r="L2" s="19">
        <v>1</v>
      </c>
      <c r="M2" s="19">
        <v>2</v>
      </c>
      <c r="N2" s="19">
        <v>3</v>
      </c>
      <c r="O2" s="19">
        <v>1</v>
      </c>
      <c r="P2" s="19">
        <v>2</v>
      </c>
      <c r="Q2" s="19">
        <v>3</v>
      </c>
      <c r="R2" s="19"/>
      <c r="S2" s="19"/>
      <c r="T2" s="19"/>
    </row>
    <row r="3" spans="1:20">
      <c r="A3" s="7" t="s">
        <v>143</v>
      </c>
      <c r="B3" s="5" t="s">
        <v>219</v>
      </c>
      <c r="C3" s="5" t="s">
        <v>155</v>
      </c>
      <c r="D3" s="5" t="s">
        <v>177</v>
      </c>
      <c r="E3" s="6" t="s">
        <v>62</v>
      </c>
      <c r="F3" s="6" t="s">
        <v>73</v>
      </c>
      <c r="G3" s="5" t="s">
        <v>160</v>
      </c>
      <c r="H3" s="5" t="s">
        <v>153</v>
      </c>
      <c r="I3" s="7" t="s">
        <v>11</v>
      </c>
      <c r="J3" s="8" t="s">
        <v>63</v>
      </c>
      <c r="K3" s="7" t="s">
        <v>8</v>
      </c>
      <c r="L3" s="7" t="s">
        <v>64</v>
      </c>
      <c r="M3" s="7" t="s">
        <v>10</v>
      </c>
      <c r="N3" s="7" t="s">
        <v>65</v>
      </c>
      <c r="O3" s="7" t="s">
        <v>66</v>
      </c>
      <c r="P3" s="7" t="s">
        <v>12</v>
      </c>
      <c r="Q3" s="7" t="s">
        <v>67</v>
      </c>
      <c r="R3" s="9" t="str">
        <f>"220,0"</f>
        <v>220,0</v>
      </c>
      <c r="S3" s="10" t="str">
        <f>"244,0460"</f>
        <v>244,0460</v>
      </c>
      <c r="T3" s="5" t="s">
        <v>15</v>
      </c>
    </row>
    <row r="4" spans="1:20">
      <c r="A4" s="7" t="s">
        <v>143</v>
      </c>
      <c r="B4" s="5" t="s">
        <v>220</v>
      </c>
      <c r="C4" s="5" t="s">
        <v>156</v>
      </c>
      <c r="D4" s="5" t="s">
        <v>178</v>
      </c>
      <c r="E4" s="5" t="s">
        <v>68</v>
      </c>
      <c r="F4" s="5" t="s">
        <v>54</v>
      </c>
      <c r="G4" s="5" t="s">
        <v>160</v>
      </c>
      <c r="H4" s="5" t="s">
        <v>154</v>
      </c>
      <c r="I4" s="7" t="s">
        <v>43</v>
      </c>
      <c r="J4" s="7" t="s">
        <v>33</v>
      </c>
      <c r="K4" s="7" t="s">
        <v>69</v>
      </c>
      <c r="L4" s="7" t="s">
        <v>70</v>
      </c>
      <c r="M4" s="7" t="s">
        <v>71</v>
      </c>
      <c r="N4" s="7" t="s">
        <v>72</v>
      </c>
      <c r="O4" s="7" t="s">
        <v>42</v>
      </c>
      <c r="P4" s="7" t="s">
        <v>22</v>
      </c>
      <c r="Q4" s="8" t="s">
        <v>38</v>
      </c>
      <c r="R4" s="9" t="str">
        <f>"522,5"</f>
        <v>522,5</v>
      </c>
      <c r="S4" s="10" t="str">
        <f>"321,1024"</f>
        <v>321,1024</v>
      </c>
      <c r="T4" s="5" t="s">
        <v>15</v>
      </c>
    </row>
    <row r="15" spans="1:20">
      <c r="B15" s="16"/>
      <c r="C15" s="16"/>
      <c r="D15" s="16"/>
    </row>
    <row r="16" spans="1:20">
      <c r="B16" s="17"/>
      <c r="C16" s="17"/>
      <c r="D16" s="16"/>
    </row>
    <row r="17" spans="2:6">
      <c r="B17" s="18"/>
      <c r="C17" s="18"/>
      <c r="D17" s="18"/>
      <c r="E17" s="18"/>
      <c r="F17" s="15"/>
    </row>
    <row r="18" spans="2:6">
      <c r="B18" s="11"/>
      <c r="C18" s="11"/>
    </row>
    <row r="21" spans="2:6">
      <c r="B21" s="16"/>
      <c r="C21" s="16"/>
      <c r="D21" s="16"/>
    </row>
    <row r="22" spans="2:6">
      <c r="B22" s="17"/>
      <c r="C22" s="17"/>
      <c r="D22" s="16"/>
    </row>
    <row r="23" spans="2:6">
      <c r="B23" s="18"/>
      <c r="C23" s="18"/>
      <c r="D23" s="18"/>
      <c r="E23" s="18"/>
      <c r="F23" s="15"/>
    </row>
    <row r="24" spans="2:6">
      <c r="B24" s="11"/>
      <c r="C24" s="11"/>
    </row>
  </sheetData>
  <mergeCells count="3">
    <mergeCell ref="L1:N1"/>
    <mergeCell ref="I1:K1"/>
    <mergeCell ref="O1:Q1"/>
  </mergeCells>
  <pageMargins left="0.7" right="0.7" top="0.75" bottom="0.75" header="0.3" footer="0.3"/>
  <pageSetup orientation="portrait" horizontalDpi="300" verticalDpi="0" copies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W17"/>
  <sheetViews>
    <sheetView workbookViewId="0">
      <selection activeCell="B1" sqref="B1"/>
    </sheetView>
  </sheetViews>
  <sheetFormatPr defaultColWidth="9.140625" defaultRowHeight="12.75"/>
  <cols>
    <col min="1" max="1" width="9.140625" style="1"/>
    <col min="2" max="2" width="24.7109375" style="4" bestFit="1" customWidth="1"/>
    <col min="3" max="3" width="4.42578125" style="4" bestFit="1" customWidth="1"/>
    <col min="4" max="4" width="10.140625" style="4" bestFit="1" customWidth="1"/>
    <col min="5" max="5" width="5.5703125" style="4" bestFit="1" customWidth="1"/>
    <col min="6" max="6" width="5.7109375" style="4" customWidth="1"/>
    <col min="7" max="7" width="7.140625" style="4" bestFit="1" customWidth="1"/>
    <col min="8" max="8" width="20.42578125" style="4" bestFit="1" customWidth="1"/>
    <col min="9" max="11" width="5.5703125" style="1" customWidth="1"/>
    <col min="12" max="12" width="4.5703125" style="1" customWidth="1"/>
    <col min="13" max="15" width="5.5703125" style="1" customWidth="1"/>
    <col min="16" max="16" width="4.5703125" style="1" customWidth="1"/>
    <col min="17" max="19" width="5.5703125" style="1" customWidth="1"/>
    <col min="20" max="20" width="4.5703125" style="1" customWidth="1"/>
    <col min="21" max="21" width="7.7109375" style="2" bestFit="1" customWidth="1"/>
    <col min="22" max="22" width="8.5703125" style="3" bestFit="1" customWidth="1"/>
    <col min="23" max="23" width="8.28515625" style="4" bestFit="1" customWidth="1"/>
    <col min="24" max="16384" width="9.140625" style="1"/>
  </cols>
  <sheetData>
    <row r="1" spans="1:23" s="15" customFormat="1" ht="12.75" customHeight="1">
      <c r="A1" s="19" t="s">
        <v>144</v>
      </c>
      <c r="B1" s="19" t="s">
        <v>142</v>
      </c>
      <c r="C1" s="19" t="s">
        <v>152</v>
      </c>
      <c r="D1" s="20" t="s">
        <v>145</v>
      </c>
      <c r="E1" s="20" t="s">
        <v>141</v>
      </c>
      <c r="F1" s="20" t="s">
        <v>146</v>
      </c>
      <c r="G1" s="19" t="s">
        <v>147</v>
      </c>
      <c r="H1" s="19" t="s">
        <v>159</v>
      </c>
      <c r="I1" s="21" t="s">
        <v>4</v>
      </c>
      <c r="J1" s="22"/>
      <c r="K1" s="22"/>
      <c r="L1" s="23"/>
      <c r="M1" s="21" t="s">
        <v>150</v>
      </c>
      <c r="N1" s="22"/>
      <c r="O1" s="22"/>
      <c r="P1" s="23"/>
      <c r="Q1" s="21" t="s">
        <v>151</v>
      </c>
      <c r="R1" s="22"/>
      <c r="S1" s="22"/>
      <c r="T1" s="23"/>
      <c r="U1" s="19" t="s">
        <v>0</v>
      </c>
      <c r="V1" s="19" t="s">
        <v>2</v>
      </c>
      <c r="W1" s="19" t="s">
        <v>1</v>
      </c>
    </row>
    <row r="2" spans="1:23" s="15" customFormat="1" ht="21" customHeight="1">
      <c r="A2" s="19"/>
      <c r="B2" s="19"/>
      <c r="C2" s="19"/>
      <c r="D2" s="19"/>
      <c r="E2" s="19"/>
      <c r="F2" s="19"/>
      <c r="G2" s="19"/>
      <c r="H2" s="19"/>
      <c r="I2" s="19">
        <v>1</v>
      </c>
      <c r="J2" s="19">
        <v>2</v>
      </c>
      <c r="K2" s="19">
        <v>3</v>
      </c>
      <c r="L2" s="19" t="s">
        <v>3</v>
      </c>
      <c r="M2" s="19">
        <v>1</v>
      </c>
      <c r="N2" s="19">
        <v>2</v>
      </c>
      <c r="O2" s="19">
        <v>3</v>
      </c>
      <c r="P2" s="19" t="s">
        <v>3</v>
      </c>
      <c r="Q2" s="19">
        <v>1</v>
      </c>
      <c r="R2" s="19">
        <v>2</v>
      </c>
      <c r="S2" s="19">
        <v>3</v>
      </c>
      <c r="T2" s="19" t="s">
        <v>3</v>
      </c>
      <c r="U2" s="19"/>
      <c r="V2" s="19"/>
      <c r="W2" s="19"/>
    </row>
    <row r="3" spans="1:23">
      <c r="A3" s="7" t="s">
        <v>143</v>
      </c>
      <c r="B3" s="5" t="s">
        <v>50</v>
      </c>
      <c r="C3" s="5" t="s">
        <v>156</v>
      </c>
      <c r="D3" s="5" t="s">
        <v>214</v>
      </c>
      <c r="E3" s="6" t="s">
        <v>51</v>
      </c>
      <c r="F3" s="6" t="s">
        <v>54</v>
      </c>
      <c r="G3" s="5" t="s">
        <v>174</v>
      </c>
      <c r="H3" s="5" t="s">
        <v>154</v>
      </c>
      <c r="I3" s="7" t="s">
        <v>52</v>
      </c>
      <c r="J3" s="7" t="s">
        <v>30</v>
      </c>
      <c r="K3" s="7" t="s">
        <v>38</v>
      </c>
      <c r="L3" s="8"/>
      <c r="M3" s="7" t="s">
        <v>53</v>
      </c>
      <c r="N3" s="7" t="s">
        <v>24</v>
      </c>
      <c r="O3" s="7" t="s">
        <v>43</v>
      </c>
      <c r="P3" s="8"/>
      <c r="Q3" s="7" t="s">
        <v>38</v>
      </c>
      <c r="R3" s="7" t="s">
        <v>40</v>
      </c>
      <c r="S3" s="7" t="s">
        <v>26</v>
      </c>
      <c r="T3" s="8"/>
      <c r="U3" s="9" t="str">
        <f>"630,0"</f>
        <v>630,0</v>
      </c>
      <c r="V3" s="10" t="str">
        <f>"386,6625"</f>
        <v>386,6625</v>
      </c>
      <c r="W3" s="5" t="s">
        <v>15</v>
      </c>
    </row>
    <row r="5" spans="1:23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14" spans="1:23">
      <c r="B14" s="16"/>
      <c r="C14" s="16"/>
      <c r="D14" s="16"/>
    </row>
    <row r="15" spans="1:23">
      <c r="B15" s="17"/>
      <c r="C15" s="17"/>
      <c r="D15" s="16"/>
    </row>
    <row r="16" spans="1:23">
      <c r="B16" s="18"/>
      <c r="C16" s="18"/>
      <c r="D16" s="18"/>
      <c r="E16" s="18"/>
      <c r="F16" s="15"/>
    </row>
    <row r="17" spans="2:3">
      <c r="B17" s="11"/>
      <c r="C17" s="11"/>
    </row>
  </sheetData>
  <mergeCells count="3">
    <mergeCell ref="I1:L1"/>
    <mergeCell ref="M1:P1"/>
    <mergeCell ref="Q1:T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W22"/>
  <sheetViews>
    <sheetView workbookViewId="0">
      <selection activeCell="B6" sqref="B6"/>
    </sheetView>
  </sheetViews>
  <sheetFormatPr defaultColWidth="9.140625" defaultRowHeight="12.75"/>
  <cols>
    <col min="1" max="1" width="9.140625" style="1"/>
    <col min="2" max="2" width="24.7109375" style="4" bestFit="1" customWidth="1"/>
    <col min="3" max="3" width="4.42578125" style="4" bestFit="1" customWidth="1"/>
    <col min="4" max="4" width="10.140625" style="4" bestFit="1" customWidth="1"/>
    <col min="5" max="5" width="6.5703125" style="4" bestFit="1" customWidth="1"/>
    <col min="6" max="6" width="4" style="4" bestFit="1" customWidth="1"/>
    <col min="7" max="7" width="14.140625" style="4" bestFit="1" customWidth="1"/>
    <col min="8" max="8" width="20.42578125" style="4" bestFit="1" customWidth="1"/>
    <col min="9" max="11" width="5.5703125" style="1" customWidth="1"/>
    <col min="12" max="12" width="4.5703125" style="1" customWidth="1"/>
    <col min="13" max="13" width="7.7109375" style="2" bestFit="1" customWidth="1"/>
    <col min="14" max="14" width="8.5703125" style="3" bestFit="1" customWidth="1"/>
    <col min="15" max="15" width="8.28515625" style="4" bestFit="1" customWidth="1"/>
    <col min="16" max="16384" width="9.140625" style="1"/>
  </cols>
  <sheetData>
    <row r="1" spans="1:23" s="15" customFormat="1" ht="12.75" customHeight="1">
      <c r="A1" s="19" t="s">
        <v>144</v>
      </c>
      <c r="B1" s="19" t="s">
        <v>142</v>
      </c>
      <c r="C1" s="19" t="s">
        <v>152</v>
      </c>
      <c r="D1" s="20" t="s">
        <v>145</v>
      </c>
      <c r="E1" s="20" t="s">
        <v>141</v>
      </c>
      <c r="F1" s="20" t="s">
        <v>146</v>
      </c>
      <c r="G1" s="19" t="s">
        <v>147</v>
      </c>
      <c r="H1" s="19" t="s">
        <v>159</v>
      </c>
      <c r="I1" s="19" t="s">
        <v>5</v>
      </c>
      <c r="J1" s="19"/>
      <c r="K1" s="19"/>
      <c r="L1" s="19"/>
      <c r="M1" s="19" t="s">
        <v>57</v>
      </c>
      <c r="N1" s="19" t="s">
        <v>2</v>
      </c>
      <c r="O1" s="19" t="s">
        <v>1</v>
      </c>
      <c r="P1" s="14"/>
      <c r="Q1" s="14"/>
      <c r="R1" s="14"/>
      <c r="S1" s="14"/>
      <c r="T1" s="14"/>
      <c r="U1" s="14"/>
      <c r="V1" s="14"/>
      <c r="W1" s="14"/>
    </row>
    <row r="2" spans="1:23" s="15" customFormat="1" ht="21" customHeight="1">
      <c r="A2" s="19"/>
      <c r="B2" s="19"/>
      <c r="C2" s="19"/>
      <c r="D2" s="19"/>
      <c r="E2" s="19"/>
      <c r="F2" s="19"/>
      <c r="G2" s="19"/>
      <c r="H2" s="19"/>
      <c r="I2" s="19">
        <v>1</v>
      </c>
      <c r="J2" s="19">
        <v>2</v>
      </c>
      <c r="K2" s="19">
        <v>3</v>
      </c>
      <c r="L2" s="19" t="s">
        <v>3</v>
      </c>
      <c r="M2" s="19"/>
      <c r="N2" s="19"/>
      <c r="O2" s="19"/>
      <c r="P2" s="14"/>
      <c r="Q2" s="14"/>
      <c r="R2" s="14"/>
      <c r="S2" s="14"/>
      <c r="T2" s="14"/>
      <c r="U2" s="14"/>
      <c r="V2" s="14"/>
      <c r="W2" s="14"/>
    </row>
    <row r="3" spans="1:23">
      <c r="A3" s="7" t="s">
        <v>143</v>
      </c>
      <c r="B3" s="5" t="s">
        <v>253</v>
      </c>
      <c r="C3" s="5" t="s">
        <v>156</v>
      </c>
      <c r="D3" s="5" t="s">
        <v>215</v>
      </c>
      <c r="E3" s="6" t="s">
        <v>55</v>
      </c>
      <c r="F3" s="6" t="s">
        <v>49</v>
      </c>
      <c r="G3" s="5" t="s">
        <v>163</v>
      </c>
      <c r="H3" s="5" t="s">
        <v>154</v>
      </c>
      <c r="I3" s="7" t="s">
        <v>20</v>
      </c>
      <c r="J3" s="8" t="s">
        <v>56</v>
      </c>
      <c r="K3" s="8" t="s">
        <v>56</v>
      </c>
      <c r="L3" s="8"/>
      <c r="M3" s="9" t="str">
        <f>"185,0"</f>
        <v>185,0</v>
      </c>
      <c r="N3" s="10" t="str">
        <f>"105,3390"</f>
        <v>105,3390</v>
      </c>
      <c r="O3" s="5" t="s">
        <v>15</v>
      </c>
    </row>
    <row r="4" spans="1:23">
      <c r="A4" s="7" t="s">
        <v>143</v>
      </c>
      <c r="B4" s="5" t="s">
        <v>253</v>
      </c>
      <c r="C4" s="5" t="s">
        <v>156</v>
      </c>
      <c r="D4" s="5" t="s">
        <v>215</v>
      </c>
      <c r="E4" s="5" t="s">
        <v>55</v>
      </c>
      <c r="F4" s="5" t="s">
        <v>49</v>
      </c>
      <c r="G4" s="5" t="s">
        <v>163</v>
      </c>
      <c r="H4" s="5" t="s">
        <v>168</v>
      </c>
      <c r="I4" s="7" t="s">
        <v>20</v>
      </c>
      <c r="J4" s="8" t="s">
        <v>56</v>
      </c>
      <c r="K4" s="8" t="s">
        <v>56</v>
      </c>
      <c r="L4" s="8"/>
      <c r="M4" s="9" t="str">
        <f>"185,0"</f>
        <v>185,0</v>
      </c>
      <c r="N4" s="10" t="str">
        <f>"115,5569"</f>
        <v>115,5569</v>
      </c>
      <c r="O4" s="5" t="s">
        <v>15</v>
      </c>
    </row>
    <row r="5" spans="1:23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2"/>
      <c r="N5" s="12"/>
      <c r="O5" s="13"/>
      <c r="P5" s="13"/>
      <c r="Q5" s="13"/>
      <c r="R5" s="13"/>
      <c r="S5" s="13"/>
      <c r="T5" s="13"/>
    </row>
    <row r="15" spans="1:23">
      <c r="B15" s="16"/>
      <c r="C15" s="16"/>
      <c r="D15" s="16"/>
    </row>
    <row r="16" spans="1:23">
      <c r="B16" s="17"/>
      <c r="C16" s="17"/>
      <c r="D16" s="16"/>
    </row>
    <row r="17" spans="2:6">
      <c r="B17" s="18"/>
      <c r="C17" s="18"/>
      <c r="D17" s="18"/>
      <c r="E17" s="18"/>
      <c r="F17" s="15"/>
    </row>
    <row r="18" spans="2:6">
      <c r="B18" s="11"/>
      <c r="C18" s="11"/>
    </row>
    <row r="20" spans="2:6">
      <c r="B20" s="17"/>
      <c r="C20" s="17"/>
      <c r="D20" s="16"/>
    </row>
    <row r="21" spans="2:6">
      <c r="B21" s="18"/>
      <c r="C21" s="18"/>
      <c r="D21" s="18"/>
      <c r="E21" s="18"/>
      <c r="F21" s="15"/>
    </row>
    <row r="22" spans="2:6">
      <c r="B22" s="11"/>
      <c r="C22" s="1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W19"/>
  <sheetViews>
    <sheetView workbookViewId="0">
      <selection activeCell="A2" sqref="A2"/>
    </sheetView>
  </sheetViews>
  <sheetFormatPr defaultColWidth="9.140625" defaultRowHeight="12.75"/>
  <cols>
    <col min="1" max="1" width="9.140625" style="1"/>
    <col min="2" max="2" width="24.7109375" style="4" bestFit="1" customWidth="1"/>
    <col min="3" max="3" width="4.42578125" style="4" bestFit="1" customWidth="1"/>
    <col min="4" max="4" width="10.140625" style="4" bestFit="1" customWidth="1"/>
    <col min="5" max="5" width="5.5703125" style="4" bestFit="1" customWidth="1"/>
    <col min="6" max="6" width="4.85546875" style="4" customWidth="1"/>
    <col min="7" max="7" width="13.140625" style="4" bestFit="1" customWidth="1"/>
    <col min="8" max="8" width="20.42578125" style="4" bestFit="1" customWidth="1"/>
    <col min="9" max="11" width="5.5703125" style="1" customWidth="1"/>
    <col min="12" max="12" width="4.5703125" style="1" customWidth="1"/>
    <col min="13" max="13" width="7.7109375" style="2" bestFit="1" customWidth="1"/>
    <col min="14" max="14" width="8.5703125" style="3" bestFit="1" customWidth="1"/>
    <col min="15" max="15" width="8.28515625" style="4" bestFit="1" customWidth="1"/>
    <col min="16" max="16384" width="9.140625" style="1"/>
  </cols>
  <sheetData>
    <row r="1" spans="1:23" s="15" customFormat="1" ht="12.75" customHeight="1">
      <c r="A1" s="19" t="s">
        <v>144</v>
      </c>
      <c r="B1" s="19" t="s">
        <v>142</v>
      </c>
      <c r="C1" s="19" t="s">
        <v>152</v>
      </c>
      <c r="D1" s="20" t="s">
        <v>145</v>
      </c>
      <c r="E1" s="20" t="s">
        <v>141</v>
      </c>
      <c r="F1" s="20" t="s">
        <v>146</v>
      </c>
      <c r="G1" s="19" t="s">
        <v>147</v>
      </c>
      <c r="H1" s="19" t="s">
        <v>159</v>
      </c>
      <c r="I1" s="21" t="s">
        <v>150</v>
      </c>
      <c r="J1" s="22"/>
      <c r="K1" s="22"/>
      <c r="L1" s="23"/>
      <c r="M1" s="19" t="s">
        <v>171</v>
      </c>
      <c r="N1" s="19" t="s">
        <v>2</v>
      </c>
      <c r="O1" s="19" t="s">
        <v>1</v>
      </c>
      <c r="P1" s="14"/>
      <c r="Q1" s="14"/>
      <c r="R1" s="14"/>
      <c r="S1" s="14"/>
      <c r="T1" s="14"/>
      <c r="U1" s="14"/>
      <c r="V1" s="14"/>
      <c r="W1" s="14"/>
    </row>
    <row r="2" spans="1:23" s="15" customFormat="1" ht="21" customHeight="1">
      <c r="A2" s="19"/>
      <c r="B2" s="19"/>
      <c r="C2" s="19"/>
      <c r="D2" s="19"/>
      <c r="E2" s="19"/>
      <c r="F2" s="19"/>
      <c r="G2" s="19"/>
      <c r="H2" s="19"/>
      <c r="I2" s="19">
        <v>1</v>
      </c>
      <c r="J2" s="19">
        <v>2</v>
      </c>
      <c r="K2" s="19">
        <v>3</v>
      </c>
      <c r="L2" s="19" t="s">
        <v>3</v>
      </c>
      <c r="M2" s="19"/>
      <c r="N2" s="19"/>
      <c r="O2" s="19"/>
      <c r="P2" s="14"/>
      <c r="Q2" s="14"/>
      <c r="R2" s="14"/>
      <c r="S2" s="14"/>
      <c r="T2" s="14"/>
      <c r="U2" s="14"/>
      <c r="V2" s="14"/>
      <c r="W2" s="14"/>
    </row>
    <row r="3" spans="1:23">
      <c r="A3" s="7" t="s">
        <v>143</v>
      </c>
      <c r="B3" s="5" t="s">
        <v>254</v>
      </c>
      <c r="C3" s="5" t="s">
        <v>156</v>
      </c>
      <c r="D3" s="5" t="s">
        <v>216</v>
      </c>
      <c r="E3" s="6" t="s">
        <v>58</v>
      </c>
      <c r="F3" s="6" t="s">
        <v>47</v>
      </c>
      <c r="G3" s="5" t="s">
        <v>164</v>
      </c>
      <c r="H3" s="5" t="s">
        <v>154</v>
      </c>
      <c r="I3" s="8" t="s">
        <v>36</v>
      </c>
      <c r="J3" s="7" t="s">
        <v>36</v>
      </c>
      <c r="K3" s="8" t="s">
        <v>59</v>
      </c>
      <c r="L3" s="8"/>
      <c r="M3" s="9" t="str">
        <f>"245,0"</f>
        <v>245,0</v>
      </c>
      <c r="N3" s="10" t="str">
        <f>"159,3113"</f>
        <v>159,3113</v>
      </c>
      <c r="O3" s="5" t="s">
        <v>15</v>
      </c>
    </row>
    <row r="4" spans="1:23">
      <c r="A4" s="7" t="s">
        <v>143</v>
      </c>
      <c r="B4" s="5" t="s">
        <v>255</v>
      </c>
      <c r="C4" s="5" t="s">
        <v>156</v>
      </c>
      <c r="D4" s="5" t="s">
        <v>217</v>
      </c>
      <c r="E4" s="5" t="s">
        <v>60</v>
      </c>
      <c r="F4" s="5" t="s">
        <v>48</v>
      </c>
      <c r="G4" s="5" t="s">
        <v>164</v>
      </c>
      <c r="H4" s="5" t="s">
        <v>154</v>
      </c>
      <c r="I4" s="7" t="s">
        <v>27</v>
      </c>
      <c r="J4" s="7" t="s">
        <v>45</v>
      </c>
      <c r="K4" s="7" t="s">
        <v>61</v>
      </c>
      <c r="L4" s="8"/>
      <c r="M4" s="9" t="str">
        <f>"280,0"</f>
        <v>280,0</v>
      </c>
      <c r="N4" s="10" t="str">
        <f>"162,8340"</f>
        <v>162,8340</v>
      </c>
      <c r="O4" s="5" t="s">
        <v>15</v>
      </c>
    </row>
    <row r="15" spans="1:23">
      <c r="B15" s="16"/>
      <c r="C15" s="16"/>
      <c r="D15" s="16"/>
    </row>
    <row r="16" spans="1:23">
      <c r="B16" s="17"/>
      <c r="C16" s="17"/>
      <c r="D16" s="16"/>
    </row>
    <row r="17" spans="2:6">
      <c r="B17" s="18"/>
      <c r="C17" s="18"/>
      <c r="D17" s="18"/>
      <c r="E17" s="18"/>
      <c r="F17" s="15"/>
    </row>
    <row r="18" spans="2:6">
      <c r="B18" s="11"/>
      <c r="C18" s="11"/>
    </row>
    <row r="19" spans="2:6">
      <c r="B19" s="11"/>
      <c r="C19" s="11"/>
    </row>
  </sheetData>
  <mergeCells count="1">
    <mergeCell ref="I1:L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W26"/>
  <sheetViews>
    <sheetView workbookViewId="0">
      <selection activeCell="F13" sqref="F13"/>
    </sheetView>
  </sheetViews>
  <sheetFormatPr defaultColWidth="9.140625" defaultRowHeight="12.75"/>
  <cols>
    <col min="1" max="1" width="9.140625" style="1"/>
    <col min="2" max="2" width="24.7109375" style="4" bestFit="1" customWidth="1"/>
    <col min="3" max="3" width="4.42578125" style="4" bestFit="1" customWidth="1"/>
    <col min="4" max="4" width="10.140625" style="4" bestFit="1" customWidth="1"/>
    <col min="5" max="5" width="6.5703125" style="4" bestFit="1" customWidth="1"/>
    <col min="6" max="6" width="4.5703125" style="4" bestFit="1" customWidth="1"/>
    <col min="7" max="7" width="9.140625" style="4" bestFit="1" customWidth="1"/>
    <col min="8" max="8" width="20.42578125" style="4" bestFit="1" customWidth="1"/>
    <col min="9" max="11" width="5.5703125" style="1" customWidth="1"/>
    <col min="12" max="12" width="4.5703125" style="1" customWidth="1"/>
    <col min="13" max="13" width="7.7109375" style="2" bestFit="1" customWidth="1"/>
    <col min="14" max="14" width="8.5703125" style="3" bestFit="1" customWidth="1"/>
    <col min="15" max="15" width="14.42578125" style="4" bestFit="1" customWidth="1"/>
    <col min="16" max="16384" width="9.140625" style="1"/>
  </cols>
  <sheetData>
    <row r="1" spans="1:23" s="15" customFormat="1" ht="12.75" customHeight="1">
      <c r="A1" s="19" t="s">
        <v>144</v>
      </c>
      <c r="B1" s="19" t="s">
        <v>142</v>
      </c>
      <c r="C1" s="19" t="s">
        <v>152</v>
      </c>
      <c r="D1" s="20" t="s">
        <v>145</v>
      </c>
      <c r="E1" s="20" t="s">
        <v>141</v>
      </c>
      <c r="F1" s="20" t="s">
        <v>146</v>
      </c>
      <c r="G1" s="19" t="s">
        <v>147</v>
      </c>
      <c r="H1" s="19" t="s">
        <v>159</v>
      </c>
      <c r="I1" s="21" t="s">
        <v>151</v>
      </c>
      <c r="J1" s="22"/>
      <c r="K1" s="22"/>
      <c r="L1" s="23"/>
      <c r="M1" s="19" t="s">
        <v>148</v>
      </c>
      <c r="N1" s="19" t="s">
        <v>2</v>
      </c>
      <c r="O1" s="19" t="s">
        <v>1</v>
      </c>
      <c r="P1" s="14"/>
      <c r="Q1" s="14"/>
      <c r="R1" s="14"/>
      <c r="S1" s="14"/>
      <c r="T1" s="14"/>
      <c r="U1" s="14"/>
      <c r="V1" s="14"/>
      <c r="W1" s="14"/>
    </row>
    <row r="2" spans="1:23" s="15" customFormat="1" ht="21" customHeight="1">
      <c r="A2" s="19"/>
      <c r="B2" s="19"/>
      <c r="C2" s="19"/>
      <c r="D2" s="19"/>
      <c r="E2" s="19"/>
      <c r="F2" s="19"/>
      <c r="G2" s="19"/>
      <c r="H2" s="19"/>
      <c r="I2" s="19">
        <v>1</v>
      </c>
      <c r="J2" s="19">
        <v>2</v>
      </c>
      <c r="K2" s="19">
        <v>3</v>
      </c>
      <c r="L2" s="19" t="s">
        <v>3</v>
      </c>
      <c r="M2" s="19"/>
      <c r="N2" s="19"/>
      <c r="O2" s="19"/>
      <c r="P2" s="14"/>
      <c r="Q2" s="14"/>
      <c r="R2" s="14"/>
      <c r="S2" s="14"/>
      <c r="T2" s="14"/>
      <c r="U2" s="14"/>
      <c r="V2" s="14"/>
      <c r="W2" s="14"/>
    </row>
    <row r="3" spans="1:23">
      <c r="A3" s="25">
        <v>1</v>
      </c>
      <c r="B3" s="5" t="s">
        <v>247</v>
      </c>
      <c r="C3" s="5" t="s">
        <v>155</v>
      </c>
      <c r="D3" s="5" t="s">
        <v>208</v>
      </c>
      <c r="E3" s="6" t="s">
        <v>6</v>
      </c>
      <c r="F3" s="26">
        <v>60</v>
      </c>
      <c r="G3" s="5" t="s">
        <v>160</v>
      </c>
      <c r="H3" s="5" t="s">
        <v>154</v>
      </c>
      <c r="I3" s="7" t="s">
        <v>14</v>
      </c>
      <c r="J3" s="28">
        <v>0</v>
      </c>
      <c r="K3" s="28">
        <v>0</v>
      </c>
      <c r="L3" s="8"/>
      <c r="M3" s="9" t="str">
        <f>"110,0"</f>
        <v>110,0</v>
      </c>
      <c r="N3" s="10" t="str">
        <f>"110,4070"</f>
        <v>110,4070</v>
      </c>
      <c r="O3" s="5" t="s">
        <v>15</v>
      </c>
    </row>
    <row r="4" spans="1:23">
      <c r="A4" s="25">
        <v>1</v>
      </c>
      <c r="B4" s="5" t="s">
        <v>248</v>
      </c>
      <c r="C4" s="5" t="s">
        <v>155</v>
      </c>
      <c r="D4" s="5" t="s">
        <v>209</v>
      </c>
      <c r="E4" s="5" t="s">
        <v>16</v>
      </c>
      <c r="F4" s="27">
        <v>67.5</v>
      </c>
      <c r="G4" s="5" t="s">
        <v>160</v>
      </c>
      <c r="H4" s="5" t="s">
        <v>154</v>
      </c>
      <c r="I4" s="7" t="s">
        <v>18</v>
      </c>
      <c r="J4" s="28">
        <v>0</v>
      </c>
      <c r="K4" s="28">
        <v>0</v>
      </c>
      <c r="L4" s="8"/>
      <c r="M4" s="9" t="str">
        <f>"115,0"</f>
        <v>115,0</v>
      </c>
      <c r="N4" s="10" t="str">
        <f>"105,9265"</f>
        <v>105,9265</v>
      </c>
      <c r="O4" s="5" t="s">
        <v>15</v>
      </c>
    </row>
    <row r="5" spans="1:23">
      <c r="A5" s="25">
        <v>1</v>
      </c>
      <c r="B5" s="5" t="s">
        <v>256</v>
      </c>
      <c r="C5" s="5" t="s">
        <v>156</v>
      </c>
      <c r="D5" s="5" t="s">
        <v>218</v>
      </c>
      <c r="E5" s="5" t="s">
        <v>124</v>
      </c>
      <c r="F5" s="27">
        <v>125</v>
      </c>
      <c r="G5" s="5" t="s">
        <v>176</v>
      </c>
      <c r="H5" s="5" t="s">
        <v>154</v>
      </c>
      <c r="I5" s="7" t="s">
        <v>125</v>
      </c>
      <c r="J5" s="7" t="s">
        <v>126</v>
      </c>
      <c r="K5" s="8" t="s">
        <v>127</v>
      </c>
      <c r="L5" s="8"/>
      <c r="M5" s="9" t="str">
        <f>"310,0"</f>
        <v>310,0</v>
      </c>
      <c r="N5" s="10" t="str">
        <f>"170,2055"</f>
        <v>170,2055</v>
      </c>
      <c r="O5" s="5" t="s">
        <v>175</v>
      </c>
    </row>
    <row r="16" spans="1:23">
      <c r="B16" s="16"/>
      <c r="C16" s="16"/>
      <c r="D16" s="16"/>
    </row>
    <row r="17" spans="2:6">
      <c r="B17" s="17"/>
      <c r="C17" s="17"/>
      <c r="D17" s="16"/>
    </row>
    <row r="18" spans="2:6">
      <c r="B18" s="18"/>
      <c r="C18" s="18"/>
      <c r="D18" s="18"/>
      <c r="E18" s="18"/>
      <c r="F18" s="15"/>
    </row>
    <row r="19" spans="2:6">
      <c r="B19" s="11"/>
      <c r="C19" s="11"/>
    </row>
    <row r="20" spans="2:6">
      <c r="B20" s="11"/>
      <c r="C20" s="11"/>
    </row>
    <row r="23" spans="2:6">
      <c r="B23" s="16"/>
      <c r="C23" s="16"/>
      <c r="D23" s="16"/>
    </row>
    <row r="24" spans="2:6">
      <c r="B24" s="17"/>
      <c r="C24" s="17"/>
      <c r="D24" s="16"/>
    </row>
    <row r="25" spans="2:6">
      <c r="B25" s="18"/>
      <c r="C25" s="18"/>
      <c r="D25" s="18"/>
      <c r="E25" s="18"/>
      <c r="F25" s="15"/>
    </row>
    <row r="26" spans="2:6">
      <c r="B26" s="11"/>
      <c r="C26" s="11"/>
    </row>
  </sheetData>
  <mergeCells count="1">
    <mergeCell ref="I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T24"/>
  <sheetViews>
    <sheetView workbookViewId="0">
      <selection activeCell="A5" sqref="A5"/>
    </sheetView>
  </sheetViews>
  <sheetFormatPr defaultColWidth="9.140625" defaultRowHeight="12.75"/>
  <cols>
    <col min="1" max="1" width="9.140625" style="1"/>
    <col min="2" max="2" width="24.7109375" style="4" bestFit="1" customWidth="1"/>
    <col min="3" max="3" width="4.42578125" style="4" bestFit="1" customWidth="1"/>
    <col min="4" max="4" width="10.140625" style="4" bestFit="1" customWidth="1"/>
    <col min="5" max="5" width="5.5703125" style="4" bestFit="1" customWidth="1"/>
    <col min="6" max="6" width="4.7109375" style="4" customWidth="1"/>
    <col min="7" max="7" width="7.42578125" style="4" bestFit="1" customWidth="1"/>
    <col min="8" max="8" width="19" style="4" bestFit="1" customWidth="1"/>
    <col min="9" max="9" width="4.5703125" style="1" customWidth="1"/>
    <col min="10" max="11" width="5.5703125" style="1" customWidth="1"/>
    <col min="12" max="15" width="4.5703125" style="1" customWidth="1"/>
    <col min="16" max="17" width="5.5703125" style="1" customWidth="1"/>
    <col min="18" max="18" width="7.7109375" style="2" bestFit="1" customWidth="1"/>
    <col min="19" max="19" width="8.5703125" style="3" bestFit="1" customWidth="1"/>
    <col min="20" max="20" width="8.28515625" style="4" bestFit="1" customWidth="1"/>
    <col min="21" max="16384" width="9.140625" style="1"/>
  </cols>
  <sheetData>
    <row r="1" spans="1:20" s="15" customFormat="1" ht="12.75" customHeight="1">
      <c r="A1" s="19" t="s">
        <v>144</v>
      </c>
      <c r="B1" s="19" t="s">
        <v>142</v>
      </c>
      <c r="C1" s="19" t="s">
        <v>152</v>
      </c>
      <c r="D1" s="20" t="s">
        <v>145</v>
      </c>
      <c r="E1" s="20" t="s">
        <v>141</v>
      </c>
      <c r="F1" s="20" t="s">
        <v>146</v>
      </c>
      <c r="G1" s="19" t="s">
        <v>147</v>
      </c>
      <c r="H1" s="19" t="s">
        <v>159</v>
      </c>
      <c r="I1" s="21" t="s">
        <v>4</v>
      </c>
      <c r="J1" s="22"/>
      <c r="K1" s="23"/>
      <c r="L1" s="21" t="s">
        <v>150</v>
      </c>
      <c r="M1" s="22"/>
      <c r="N1" s="23"/>
      <c r="O1" s="21" t="s">
        <v>151</v>
      </c>
      <c r="P1" s="22"/>
      <c r="Q1" s="23"/>
      <c r="R1" s="19" t="s">
        <v>148</v>
      </c>
      <c r="S1" s="19" t="s">
        <v>2</v>
      </c>
      <c r="T1" s="19" t="s">
        <v>1</v>
      </c>
    </row>
    <row r="2" spans="1:20" s="15" customFormat="1" ht="21" customHeight="1">
      <c r="A2" s="19"/>
      <c r="B2" s="19"/>
      <c r="C2" s="19"/>
      <c r="D2" s="19"/>
      <c r="E2" s="19"/>
      <c r="F2" s="19"/>
      <c r="G2" s="19"/>
      <c r="H2" s="19"/>
      <c r="I2" s="19">
        <v>1</v>
      </c>
      <c r="J2" s="19">
        <v>2</v>
      </c>
      <c r="K2" s="19">
        <v>3</v>
      </c>
      <c r="L2" s="19">
        <v>1</v>
      </c>
      <c r="M2" s="19">
        <v>2</v>
      </c>
      <c r="N2" s="19">
        <v>3</v>
      </c>
      <c r="O2" s="19">
        <v>1</v>
      </c>
      <c r="P2" s="19">
        <v>2</v>
      </c>
      <c r="Q2" s="19">
        <v>3</v>
      </c>
      <c r="R2" s="19"/>
      <c r="S2" s="19"/>
      <c r="T2" s="19"/>
    </row>
    <row r="3" spans="1:20">
      <c r="A3" s="7" t="s">
        <v>143</v>
      </c>
      <c r="B3" s="5" t="s">
        <v>221</v>
      </c>
      <c r="C3" s="5" t="s">
        <v>155</v>
      </c>
      <c r="D3" s="5" t="s">
        <v>179</v>
      </c>
      <c r="E3" s="6" t="s">
        <v>74</v>
      </c>
      <c r="F3" s="6" t="s">
        <v>87</v>
      </c>
      <c r="G3" s="5" t="s">
        <v>157</v>
      </c>
      <c r="H3" s="5" t="s">
        <v>154</v>
      </c>
      <c r="I3" s="7" t="s">
        <v>75</v>
      </c>
      <c r="J3" s="7" t="s">
        <v>76</v>
      </c>
      <c r="K3" s="7" t="s">
        <v>66</v>
      </c>
      <c r="L3" s="7" t="s">
        <v>77</v>
      </c>
      <c r="M3" s="7" t="s">
        <v>78</v>
      </c>
      <c r="N3" s="7" t="s">
        <v>10</v>
      </c>
      <c r="O3" s="7" t="s">
        <v>8</v>
      </c>
      <c r="P3" s="7" t="s">
        <v>12</v>
      </c>
      <c r="Q3" s="7" t="s">
        <v>79</v>
      </c>
      <c r="R3" s="9" t="str">
        <f>"215,0"</f>
        <v>215,0</v>
      </c>
      <c r="S3" s="10" t="str">
        <f>"234,5650"</f>
        <v>234,5650</v>
      </c>
      <c r="T3" s="5" t="s">
        <v>15</v>
      </c>
    </row>
    <row r="4" spans="1:20">
      <c r="A4" s="7" t="s">
        <v>143</v>
      </c>
      <c r="B4" s="5" t="s">
        <v>222</v>
      </c>
      <c r="C4" s="5" t="s">
        <v>155</v>
      </c>
      <c r="D4" s="5" t="s">
        <v>180</v>
      </c>
      <c r="E4" s="5" t="s">
        <v>80</v>
      </c>
      <c r="F4" s="5" t="s">
        <v>46</v>
      </c>
      <c r="G4" s="5" t="s">
        <v>157</v>
      </c>
      <c r="H4" s="5" t="s">
        <v>154</v>
      </c>
      <c r="I4" s="7" t="s">
        <v>12</v>
      </c>
      <c r="J4" s="7" t="s">
        <v>81</v>
      </c>
      <c r="K4" s="8" t="s">
        <v>82</v>
      </c>
      <c r="L4" s="7" t="s">
        <v>10</v>
      </c>
      <c r="M4" s="7" t="s">
        <v>65</v>
      </c>
      <c r="N4" s="8" t="s">
        <v>83</v>
      </c>
      <c r="O4" s="7" t="s">
        <v>12</v>
      </c>
      <c r="P4" s="7" t="s">
        <v>67</v>
      </c>
      <c r="Q4" s="7" t="s">
        <v>13</v>
      </c>
      <c r="R4" s="9" t="str">
        <f>"247,5"</f>
        <v>247,5</v>
      </c>
      <c r="S4" s="10" t="str">
        <f>"244,7528"</f>
        <v>244,7528</v>
      </c>
      <c r="T4" s="5" t="s">
        <v>15</v>
      </c>
    </row>
    <row r="5" spans="1:20">
      <c r="A5" s="7" t="s">
        <v>143</v>
      </c>
      <c r="B5" s="5" t="s">
        <v>223</v>
      </c>
      <c r="C5" s="5" t="s">
        <v>155</v>
      </c>
      <c r="D5" s="5" t="s">
        <v>181</v>
      </c>
      <c r="E5" s="5" t="s">
        <v>84</v>
      </c>
      <c r="F5" s="5" t="s">
        <v>86</v>
      </c>
      <c r="G5" s="5" t="s">
        <v>158</v>
      </c>
      <c r="H5" s="5" t="s">
        <v>161</v>
      </c>
      <c r="I5" s="7" t="s">
        <v>9</v>
      </c>
      <c r="J5" s="8" t="s">
        <v>67</v>
      </c>
      <c r="K5" s="7" t="s">
        <v>82</v>
      </c>
      <c r="L5" s="7" t="s">
        <v>10</v>
      </c>
      <c r="M5" s="7" t="s">
        <v>65</v>
      </c>
      <c r="N5" s="8" t="s">
        <v>85</v>
      </c>
      <c r="O5" s="7" t="s">
        <v>12</v>
      </c>
      <c r="P5" s="7" t="s">
        <v>79</v>
      </c>
      <c r="Q5" s="7" t="s">
        <v>82</v>
      </c>
      <c r="R5" s="9" t="str">
        <f>"250,0"</f>
        <v>250,0</v>
      </c>
      <c r="S5" s="10" t="str">
        <f>"209,0250"</f>
        <v>209,0250</v>
      </c>
      <c r="T5" s="5" t="s">
        <v>15</v>
      </c>
    </row>
    <row r="16" spans="1:20">
      <c r="B16" s="16"/>
      <c r="C16" s="16"/>
      <c r="D16" s="16"/>
    </row>
    <row r="17" spans="2:6">
      <c r="B17" s="17"/>
      <c r="C17" s="17"/>
      <c r="D17" s="16"/>
    </row>
    <row r="18" spans="2:6">
      <c r="B18" s="18"/>
      <c r="C18" s="18"/>
      <c r="D18" s="18"/>
      <c r="E18" s="18"/>
      <c r="F18" s="15"/>
    </row>
    <row r="19" spans="2:6">
      <c r="B19" s="11"/>
      <c r="C19" s="11"/>
    </row>
    <row r="21" spans="2:6">
      <c r="B21" s="17"/>
      <c r="C21" s="17"/>
      <c r="D21" s="16"/>
    </row>
    <row r="22" spans="2:6">
      <c r="B22" s="18"/>
      <c r="C22" s="18"/>
      <c r="D22" s="18"/>
      <c r="E22" s="18"/>
      <c r="F22" s="15"/>
    </row>
    <row r="23" spans="2:6">
      <c r="B23" s="11"/>
      <c r="C23" s="11"/>
    </row>
    <row r="24" spans="2:6">
      <c r="B24" s="11"/>
      <c r="C24" s="11"/>
    </row>
  </sheetData>
  <mergeCells count="3">
    <mergeCell ref="I1:K1"/>
    <mergeCell ref="L1:N1"/>
    <mergeCell ref="O1:Q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W17"/>
  <sheetViews>
    <sheetView workbookViewId="0">
      <selection activeCell="B1" sqref="B1"/>
    </sheetView>
  </sheetViews>
  <sheetFormatPr defaultColWidth="9.140625" defaultRowHeight="12.75"/>
  <cols>
    <col min="1" max="1" width="7.42578125" style="1" customWidth="1"/>
    <col min="2" max="2" width="24.7109375" style="4" bestFit="1" customWidth="1"/>
    <col min="3" max="3" width="4.42578125" style="4" bestFit="1" customWidth="1"/>
    <col min="4" max="4" width="10.140625" style="4" bestFit="1" customWidth="1"/>
    <col min="5" max="5" width="5.5703125" style="4" bestFit="1" customWidth="1"/>
    <col min="6" max="6" width="3.7109375" style="4" bestFit="1" customWidth="1"/>
    <col min="7" max="7" width="6.28515625" style="4" bestFit="1" customWidth="1"/>
    <col min="8" max="8" width="20.42578125" style="4" bestFit="1" customWidth="1"/>
    <col min="9" max="12" width="5.5703125" style="1" customWidth="1"/>
    <col min="13" max="16" width="4.5703125" style="1" customWidth="1"/>
    <col min="17" max="20" width="5.5703125" style="1" customWidth="1"/>
    <col min="21" max="21" width="7.7109375" style="2" bestFit="1" customWidth="1"/>
    <col min="22" max="22" width="8.5703125" style="3" bestFit="1" customWidth="1"/>
    <col min="23" max="23" width="8.28515625" style="4" bestFit="1" customWidth="1"/>
    <col min="24" max="16384" width="9.140625" style="1"/>
  </cols>
  <sheetData>
    <row r="1" spans="1:23" s="15" customFormat="1" ht="12.75" customHeight="1">
      <c r="A1" s="19" t="s">
        <v>144</v>
      </c>
      <c r="B1" s="19" t="s">
        <v>142</v>
      </c>
      <c r="C1" s="19" t="s">
        <v>152</v>
      </c>
      <c r="D1" s="20" t="s">
        <v>145</v>
      </c>
      <c r="E1" s="20" t="s">
        <v>141</v>
      </c>
      <c r="F1" s="20" t="s">
        <v>146</v>
      </c>
      <c r="G1" s="19" t="s">
        <v>147</v>
      </c>
      <c r="H1" s="19" t="s">
        <v>159</v>
      </c>
      <c r="I1" s="21" t="s">
        <v>4</v>
      </c>
      <c r="J1" s="22"/>
      <c r="K1" s="22"/>
      <c r="L1" s="23"/>
      <c r="M1" s="21" t="s">
        <v>150</v>
      </c>
      <c r="N1" s="22"/>
      <c r="O1" s="22"/>
      <c r="P1" s="23"/>
      <c r="Q1" s="21" t="s">
        <v>151</v>
      </c>
      <c r="R1" s="22"/>
      <c r="S1" s="22"/>
      <c r="T1" s="23"/>
      <c r="U1" s="19" t="s">
        <v>148</v>
      </c>
      <c r="V1" s="19" t="s">
        <v>2</v>
      </c>
      <c r="W1" s="19" t="s">
        <v>1</v>
      </c>
    </row>
    <row r="2" spans="1:23" s="15" customFormat="1" ht="21" customHeight="1">
      <c r="A2" s="19"/>
      <c r="B2" s="19"/>
      <c r="C2" s="19"/>
      <c r="D2" s="19"/>
      <c r="E2" s="19"/>
      <c r="F2" s="19"/>
      <c r="G2" s="19"/>
      <c r="H2" s="19"/>
      <c r="I2" s="19">
        <v>1</v>
      </c>
      <c r="J2" s="19">
        <v>2</v>
      </c>
      <c r="K2" s="19">
        <v>3</v>
      </c>
      <c r="L2" s="19" t="s">
        <v>3</v>
      </c>
      <c r="M2" s="19">
        <v>1</v>
      </c>
      <c r="N2" s="19">
        <v>2</v>
      </c>
      <c r="O2" s="19">
        <v>3</v>
      </c>
      <c r="P2" s="19" t="s">
        <v>3</v>
      </c>
      <c r="Q2" s="19">
        <v>1</v>
      </c>
      <c r="R2" s="19">
        <v>2</v>
      </c>
      <c r="S2" s="19">
        <v>3</v>
      </c>
      <c r="T2" s="19" t="s">
        <v>3</v>
      </c>
      <c r="U2" s="19"/>
      <c r="V2" s="19"/>
      <c r="W2" s="19"/>
    </row>
    <row r="3" spans="1:23">
      <c r="A3" s="7" t="s">
        <v>143</v>
      </c>
      <c r="B3" s="5" t="s">
        <v>224</v>
      </c>
      <c r="C3" s="5" t="s">
        <v>155</v>
      </c>
      <c r="D3" s="5" t="s">
        <v>182</v>
      </c>
      <c r="E3" s="6" t="s">
        <v>88</v>
      </c>
      <c r="F3" s="6" t="s">
        <v>86</v>
      </c>
      <c r="G3" s="5" t="s">
        <v>157</v>
      </c>
      <c r="H3" s="5" t="s">
        <v>162</v>
      </c>
      <c r="I3" s="7" t="s">
        <v>39</v>
      </c>
      <c r="J3" s="7" t="s">
        <v>24</v>
      </c>
      <c r="K3" s="7" t="s">
        <v>43</v>
      </c>
      <c r="L3" s="7" t="s">
        <v>33</v>
      </c>
      <c r="M3" s="7" t="s">
        <v>89</v>
      </c>
      <c r="N3" s="7" t="s">
        <v>90</v>
      </c>
      <c r="O3" s="7" t="s">
        <v>63</v>
      </c>
      <c r="P3" s="8"/>
      <c r="Q3" s="7" t="s">
        <v>24</v>
      </c>
      <c r="R3" s="7" t="s">
        <v>43</v>
      </c>
      <c r="S3" s="7" t="s">
        <v>33</v>
      </c>
      <c r="T3" s="8" t="s">
        <v>34</v>
      </c>
      <c r="U3" s="9" t="str">
        <f>"400,0"</f>
        <v>400,0</v>
      </c>
      <c r="V3" s="10" t="str">
        <f>"341,8800"</f>
        <v>341,8800</v>
      </c>
      <c r="W3" s="5" t="s">
        <v>15</v>
      </c>
    </row>
    <row r="5" spans="1:23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14" spans="1:23">
      <c r="B14" s="16"/>
      <c r="C14" s="16"/>
      <c r="D14" s="16"/>
    </row>
    <row r="15" spans="1:23">
      <c r="B15" s="17"/>
      <c r="C15" s="17"/>
      <c r="D15" s="16"/>
    </row>
    <row r="16" spans="1:23">
      <c r="B16" s="18"/>
      <c r="C16" s="18"/>
      <c r="D16" s="18"/>
      <c r="E16" s="18"/>
      <c r="F16" s="15"/>
    </row>
    <row r="17" spans="2:3">
      <c r="B17" s="11"/>
      <c r="C17" s="11"/>
    </row>
  </sheetData>
  <mergeCells count="3">
    <mergeCell ref="I1:L1"/>
    <mergeCell ref="M1:P1"/>
    <mergeCell ref="Q1:T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W68"/>
  <sheetViews>
    <sheetView workbookViewId="0">
      <selection activeCell="A2" sqref="A2"/>
    </sheetView>
  </sheetViews>
  <sheetFormatPr defaultColWidth="9.140625" defaultRowHeight="12.75"/>
  <cols>
    <col min="1" max="1" width="9.140625" style="1"/>
    <col min="2" max="2" width="24.7109375" style="4" bestFit="1" customWidth="1"/>
    <col min="3" max="3" width="4.42578125" style="4" bestFit="1" customWidth="1"/>
    <col min="4" max="4" width="10.140625" style="4" bestFit="1" customWidth="1"/>
    <col min="5" max="5" width="6.5703125" style="4" bestFit="1" customWidth="1"/>
    <col min="6" max="6" width="4.5703125" style="4" bestFit="1" customWidth="1"/>
    <col min="7" max="7" width="14.140625" style="4" bestFit="1" customWidth="1"/>
    <col min="8" max="8" width="20.42578125" style="4" bestFit="1" customWidth="1"/>
    <col min="9" max="11" width="5.5703125" style="1" customWidth="1"/>
    <col min="12" max="12" width="4.5703125" style="1" customWidth="1"/>
    <col min="13" max="13" width="7.7109375" style="2" bestFit="1" customWidth="1"/>
    <col min="14" max="14" width="8.5703125" style="3" bestFit="1" customWidth="1"/>
    <col min="15" max="15" width="16.28515625" style="4" bestFit="1" customWidth="1"/>
    <col min="16" max="16384" width="9.140625" style="1"/>
  </cols>
  <sheetData>
    <row r="1" spans="1:23" s="15" customFormat="1" ht="12.75" customHeight="1">
      <c r="A1" s="19" t="s">
        <v>144</v>
      </c>
      <c r="B1" s="19" t="s">
        <v>142</v>
      </c>
      <c r="C1" s="19" t="s">
        <v>152</v>
      </c>
      <c r="D1" s="20" t="s">
        <v>145</v>
      </c>
      <c r="E1" s="20" t="s">
        <v>141</v>
      </c>
      <c r="F1" s="20" t="s">
        <v>146</v>
      </c>
      <c r="G1" s="19" t="s">
        <v>147</v>
      </c>
      <c r="H1" s="19" t="s">
        <v>159</v>
      </c>
      <c r="I1" s="21" t="s">
        <v>150</v>
      </c>
      <c r="J1" s="22"/>
      <c r="K1" s="22"/>
      <c r="L1" s="23"/>
      <c r="M1" s="19" t="s">
        <v>148</v>
      </c>
      <c r="N1" s="19" t="s">
        <v>2</v>
      </c>
      <c r="O1" s="19" t="s">
        <v>1</v>
      </c>
      <c r="P1" s="14"/>
      <c r="Q1" s="14"/>
      <c r="R1" s="14"/>
      <c r="S1" s="14"/>
      <c r="T1" s="14"/>
      <c r="U1" s="14"/>
      <c r="V1" s="14"/>
      <c r="W1" s="14"/>
    </row>
    <row r="2" spans="1:23" s="15" customFormat="1" ht="21" customHeight="1">
      <c r="A2" s="19"/>
      <c r="B2" s="19"/>
      <c r="C2" s="19"/>
      <c r="D2" s="19"/>
      <c r="E2" s="19"/>
      <c r="F2" s="19"/>
      <c r="G2" s="19"/>
      <c r="H2" s="19"/>
      <c r="I2" s="19">
        <v>1</v>
      </c>
      <c r="J2" s="19">
        <v>2</v>
      </c>
      <c r="K2" s="19">
        <v>3</v>
      </c>
      <c r="L2" s="19" t="s">
        <v>3</v>
      </c>
      <c r="M2" s="19"/>
      <c r="N2" s="19"/>
      <c r="O2" s="19"/>
      <c r="P2" s="14"/>
      <c r="Q2" s="14"/>
      <c r="R2" s="14"/>
      <c r="S2" s="14"/>
      <c r="T2" s="14"/>
      <c r="U2" s="14"/>
      <c r="V2" s="14"/>
      <c r="W2" s="14"/>
    </row>
    <row r="3" spans="1:23">
      <c r="A3" s="25">
        <v>1</v>
      </c>
      <c r="B3" s="5" t="s">
        <v>225</v>
      </c>
      <c r="C3" s="5" t="s">
        <v>155</v>
      </c>
      <c r="D3" s="5" t="s">
        <v>183</v>
      </c>
      <c r="E3" s="6" t="s">
        <v>91</v>
      </c>
      <c r="F3" s="26">
        <v>52</v>
      </c>
      <c r="G3" s="5" t="s">
        <v>163</v>
      </c>
      <c r="H3" s="5" t="s">
        <v>154</v>
      </c>
      <c r="I3" s="7" t="s">
        <v>85</v>
      </c>
      <c r="J3" s="7" t="s">
        <v>11</v>
      </c>
      <c r="K3" s="8" t="s">
        <v>92</v>
      </c>
      <c r="L3" s="8"/>
      <c r="M3" s="9" t="str">
        <f>"55,0"</f>
        <v>55,0</v>
      </c>
      <c r="N3" s="10" t="str">
        <f>"62,4360"</f>
        <v>62,4360</v>
      </c>
      <c r="O3" s="5" t="s">
        <v>15</v>
      </c>
    </row>
    <row r="4" spans="1:23">
      <c r="A4" s="25">
        <v>1</v>
      </c>
      <c r="B4" s="5" t="s">
        <v>226</v>
      </c>
      <c r="C4" s="5" t="s">
        <v>155</v>
      </c>
      <c r="D4" s="5" t="s">
        <v>184</v>
      </c>
      <c r="E4" s="5" t="s">
        <v>93</v>
      </c>
      <c r="F4" s="27">
        <v>56</v>
      </c>
      <c r="G4" s="5" t="s">
        <v>160</v>
      </c>
      <c r="H4" s="5" t="s">
        <v>154</v>
      </c>
      <c r="I4" s="7" t="s">
        <v>85</v>
      </c>
      <c r="J4" s="7" t="s">
        <v>11</v>
      </c>
      <c r="K4" s="8" t="s">
        <v>7</v>
      </c>
      <c r="L4" s="8"/>
      <c r="M4" s="9" t="str">
        <f>"55,0"</f>
        <v>55,0</v>
      </c>
      <c r="N4" s="10" t="str">
        <f>"57,4145"</f>
        <v>57,4145</v>
      </c>
      <c r="O4" s="5" t="s">
        <v>15</v>
      </c>
    </row>
    <row r="5" spans="1:23">
      <c r="A5" s="25">
        <v>1</v>
      </c>
      <c r="B5" s="5" t="s">
        <v>227</v>
      </c>
      <c r="C5" s="5" t="s">
        <v>155</v>
      </c>
      <c r="D5" s="5" t="s">
        <v>185</v>
      </c>
      <c r="E5" s="5" t="s">
        <v>94</v>
      </c>
      <c r="F5" s="27">
        <v>67.5</v>
      </c>
      <c r="G5" s="5" t="s">
        <v>164</v>
      </c>
      <c r="H5" s="5" t="s">
        <v>154</v>
      </c>
      <c r="I5" s="7" t="s">
        <v>7</v>
      </c>
      <c r="J5" s="7" t="s">
        <v>75</v>
      </c>
      <c r="K5" s="8" t="s">
        <v>90</v>
      </c>
      <c r="L5" s="8"/>
      <c r="M5" s="9" t="str">
        <f>"65,0"</f>
        <v>65,0</v>
      </c>
      <c r="N5" s="10" t="str">
        <f>"60,0860"</f>
        <v>60,0860</v>
      </c>
      <c r="O5" s="5" t="s">
        <v>15</v>
      </c>
    </row>
    <row r="6" spans="1:23">
      <c r="A6" s="25">
        <v>1</v>
      </c>
      <c r="B6" s="5" t="s">
        <v>228</v>
      </c>
      <c r="C6" s="5" t="s">
        <v>155</v>
      </c>
      <c r="D6" s="5" t="s">
        <v>186</v>
      </c>
      <c r="E6" s="5" t="s">
        <v>95</v>
      </c>
      <c r="F6" s="27">
        <v>75</v>
      </c>
      <c r="G6" s="5" t="s">
        <v>157</v>
      </c>
      <c r="H6" s="5" t="s">
        <v>154</v>
      </c>
      <c r="I6" s="7" t="s">
        <v>66</v>
      </c>
      <c r="J6" s="28">
        <v>0</v>
      </c>
      <c r="K6" s="28">
        <v>0</v>
      </c>
      <c r="L6" s="8"/>
      <c r="M6" s="9" t="str">
        <f>"80,0"</f>
        <v>80,0</v>
      </c>
      <c r="N6" s="10" t="str">
        <f>"68,5040"</f>
        <v>68,5040</v>
      </c>
      <c r="O6" s="5" t="s">
        <v>96</v>
      </c>
    </row>
    <row r="7" spans="1:23">
      <c r="A7" s="25">
        <v>1</v>
      </c>
      <c r="B7" s="5" t="s">
        <v>228</v>
      </c>
      <c r="C7" s="5" t="s">
        <v>155</v>
      </c>
      <c r="D7" s="5" t="s">
        <v>186</v>
      </c>
      <c r="E7" s="5" t="s">
        <v>95</v>
      </c>
      <c r="F7" s="27">
        <v>75</v>
      </c>
      <c r="G7" s="5" t="s">
        <v>157</v>
      </c>
      <c r="H7" s="5" t="s">
        <v>162</v>
      </c>
      <c r="I7" s="7" t="s">
        <v>66</v>
      </c>
      <c r="J7" s="28">
        <v>0</v>
      </c>
      <c r="K7" s="28">
        <v>0</v>
      </c>
      <c r="L7" s="8"/>
      <c r="M7" s="9" t="str">
        <f>"80,0"</f>
        <v>80,0</v>
      </c>
      <c r="N7" s="10" t="str">
        <f>"68,5040"</f>
        <v>68,5040</v>
      </c>
      <c r="O7" s="5" t="s">
        <v>96</v>
      </c>
    </row>
    <row r="8" spans="1:23">
      <c r="A8" s="25">
        <v>1</v>
      </c>
      <c r="B8" s="5" t="s">
        <v>229</v>
      </c>
      <c r="C8" s="5" t="s">
        <v>155</v>
      </c>
      <c r="D8" s="5" t="s">
        <v>187</v>
      </c>
      <c r="E8" s="5" t="s">
        <v>97</v>
      </c>
      <c r="F8" s="27">
        <v>75</v>
      </c>
      <c r="G8" s="5" t="s">
        <v>160</v>
      </c>
      <c r="H8" s="5" t="s">
        <v>167</v>
      </c>
      <c r="I8" s="7" t="s">
        <v>64</v>
      </c>
      <c r="J8" s="7" t="s">
        <v>10</v>
      </c>
      <c r="K8" s="7" t="s">
        <v>65</v>
      </c>
      <c r="L8" s="8"/>
      <c r="M8" s="9" t="str">
        <f>"45,0"</f>
        <v>45,0</v>
      </c>
      <c r="N8" s="10" t="str">
        <f>"43,2988"</f>
        <v>43,2988</v>
      </c>
      <c r="O8" s="5" t="s">
        <v>15</v>
      </c>
    </row>
    <row r="9" spans="1:23">
      <c r="A9" s="25">
        <v>1</v>
      </c>
      <c r="B9" s="5" t="s">
        <v>230</v>
      </c>
      <c r="C9" s="5" t="s">
        <v>155</v>
      </c>
      <c r="D9" s="5" t="s">
        <v>188</v>
      </c>
      <c r="E9" s="5" t="s">
        <v>98</v>
      </c>
      <c r="F9" s="27">
        <v>82.5</v>
      </c>
      <c r="G9" s="5" t="s">
        <v>164</v>
      </c>
      <c r="H9" s="5" t="s">
        <v>154</v>
      </c>
      <c r="I9" s="7" t="s">
        <v>11</v>
      </c>
      <c r="J9" s="7" t="s">
        <v>7</v>
      </c>
      <c r="K9" s="8" t="s">
        <v>89</v>
      </c>
      <c r="L9" s="8"/>
      <c r="M9" s="9" t="str">
        <f>"60,0"</f>
        <v>60,0</v>
      </c>
      <c r="N9" s="10" t="str">
        <f>"49,7700"</f>
        <v>49,7700</v>
      </c>
      <c r="O9" s="5" t="s">
        <v>15</v>
      </c>
    </row>
    <row r="10" spans="1:23">
      <c r="A10" s="25">
        <v>1</v>
      </c>
      <c r="B10" s="5" t="s">
        <v>231</v>
      </c>
      <c r="C10" s="5" t="s">
        <v>155</v>
      </c>
      <c r="D10" s="5" t="s">
        <v>189</v>
      </c>
      <c r="E10" s="5" t="s">
        <v>99</v>
      </c>
      <c r="F10" s="27">
        <v>90</v>
      </c>
      <c r="G10" s="5" t="s">
        <v>157</v>
      </c>
      <c r="H10" s="5" t="s">
        <v>161</v>
      </c>
      <c r="I10" s="7" t="s">
        <v>64</v>
      </c>
      <c r="J10" s="7" t="s">
        <v>100</v>
      </c>
      <c r="K10" s="8" t="s">
        <v>10</v>
      </c>
      <c r="L10" s="8"/>
      <c r="M10" s="9" t="str">
        <f>"35,0"</f>
        <v>35,0</v>
      </c>
      <c r="N10" s="10" t="str">
        <f>"26,2237"</f>
        <v>26,2237</v>
      </c>
      <c r="O10" s="5" t="s">
        <v>15</v>
      </c>
    </row>
    <row r="11" spans="1:23">
      <c r="A11" s="25">
        <v>1</v>
      </c>
      <c r="B11" s="5" t="s">
        <v>232</v>
      </c>
      <c r="C11" s="5" t="s">
        <v>156</v>
      </c>
      <c r="D11" s="5" t="s">
        <v>190</v>
      </c>
      <c r="E11" s="5" t="s">
        <v>101</v>
      </c>
      <c r="F11" s="27">
        <v>67.5</v>
      </c>
      <c r="G11" s="5" t="s">
        <v>165</v>
      </c>
      <c r="H11" s="5" t="s">
        <v>154</v>
      </c>
      <c r="I11" s="7" t="s">
        <v>70</v>
      </c>
      <c r="J11" s="7" t="s">
        <v>102</v>
      </c>
      <c r="K11" s="8" t="s">
        <v>71</v>
      </c>
      <c r="L11" s="8"/>
      <c r="M11" s="9" t="str">
        <f>"130,0"</f>
        <v>130,0</v>
      </c>
      <c r="N11" s="10" t="str">
        <f>"98,5465"</f>
        <v>98,5465</v>
      </c>
      <c r="O11" s="5" t="s">
        <v>15</v>
      </c>
    </row>
    <row r="12" spans="1:23">
      <c r="A12" s="25">
        <v>1</v>
      </c>
      <c r="B12" s="5" t="s">
        <v>233</v>
      </c>
      <c r="C12" s="5" t="s">
        <v>156</v>
      </c>
      <c r="D12" s="5" t="s">
        <v>191</v>
      </c>
      <c r="E12" s="5" t="s">
        <v>103</v>
      </c>
      <c r="F12" s="27">
        <v>67.5</v>
      </c>
      <c r="G12" s="5" t="s">
        <v>166</v>
      </c>
      <c r="H12" s="5" t="s">
        <v>162</v>
      </c>
      <c r="I12" s="7" t="s">
        <v>12</v>
      </c>
      <c r="J12" s="7" t="s">
        <v>104</v>
      </c>
      <c r="K12" s="8" t="s">
        <v>79</v>
      </c>
      <c r="L12" s="8"/>
      <c r="M12" s="9" t="str">
        <f>"92,5"</f>
        <v>92,5</v>
      </c>
      <c r="N12" s="10" t="str">
        <f>"70,0271"</f>
        <v>70,0271</v>
      </c>
      <c r="O12" s="5" t="s">
        <v>15</v>
      </c>
    </row>
    <row r="13" spans="1:23">
      <c r="A13" s="25">
        <v>1</v>
      </c>
      <c r="B13" s="5" t="s">
        <v>234</v>
      </c>
      <c r="C13" s="5" t="s">
        <v>156</v>
      </c>
      <c r="D13" s="5" t="s">
        <v>192</v>
      </c>
      <c r="E13" s="5" t="s">
        <v>105</v>
      </c>
      <c r="F13" s="27">
        <v>75</v>
      </c>
      <c r="G13" s="5" t="s">
        <v>164</v>
      </c>
      <c r="H13" s="5" t="s">
        <v>153</v>
      </c>
      <c r="I13" s="7" t="s">
        <v>81</v>
      </c>
      <c r="J13" s="8" t="s">
        <v>13</v>
      </c>
      <c r="K13" s="8" t="s">
        <v>13</v>
      </c>
      <c r="L13" s="8"/>
      <c r="M13" s="9" t="str">
        <f>"97,5"</f>
        <v>97,5</v>
      </c>
      <c r="N13" s="10" t="str">
        <f>"70,4048"</f>
        <v>70,4048</v>
      </c>
      <c r="O13" s="5" t="s">
        <v>15</v>
      </c>
    </row>
    <row r="14" spans="1:23">
      <c r="A14" s="25">
        <v>1</v>
      </c>
      <c r="B14" s="5" t="s">
        <v>235</v>
      </c>
      <c r="C14" s="5" t="s">
        <v>156</v>
      </c>
      <c r="D14" s="5" t="s">
        <v>193</v>
      </c>
      <c r="E14" s="5" t="s">
        <v>106</v>
      </c>
      <c r="F14" s="27">
        <v>82.5</v>
      </c>
      <c r="G14" s="5" t="s">
        <v>163</v>
      </c>
      <c r="H14" s="5" t="s">
        <v>154</v>
      </c>
      <c r="I14" s="7" t="s">
        <v>32</v>
      </c>
      <c r="J14" s="8" t="s">
        <v>33</v>
      </c>
      <c r="K14" s="7" t="s">
        <v>33</v>
      </c>
      <c r="L14" s="8"/>
      <c r="M14" s="9" t="str">
        <f>"170,0"</f>
        <v>170,0</v>
      </c>
      <c r="N14" s="10" t="str">
        <f>"110,9930"</f>
        <v>110,9930</v>
      </c>
      <c r="O14" s="5" t="s">
        <v>15</v>
      </c>
    </row>
    <row r="15" spans="1:23">
      <c r="A15" s="25">
        <v>2</v>
      </c>
      <c r="B15" s="5" t="s">
        <v>257</v>
      </c>
      <c r="C15" s="5" t="s">
        <v>156</v>
      </c>
      <c r="D15" s="5" t="s">
        <v>194</v>
      </c>
      <c r="E15" s="5" t="s">
        <v>107</v>
      </c>
      <c r="F15" s="27">
        <v>82.5</v>
      </c>
      <c r="G15" s="5" t="s">
        <v>164</v>
      </c>
      <c r="H15" s="5" t="s">
        <v>154</v>
      </c>
      <c r="I15" s="7" t="s">
        <v>102</v>
      </c>
      <c r="J15" s="7" t="s">
        <v>53</v>
      </c>
      <c r="K15" s="7" t="s">
        <v>39</v>
      </c>
      <c r="L15" s="8"/>
      <c r="M15" s="9" t="str">
        <f>"140,0"</f>
        <v>140,0</v>
      </c>
      <c r="N15" s="10" t="str">
        <f>"92,0220"</f>
        <v>92,0220</v>
      </c>
      <c r="O15" s="5" t="s">
        <v>15</v>
      </c>
    </row>
    <row r="16" spans="1:23">
      <c r="A16" s="25">
        <v>1</v>
      </c>
      <c r="B16" s="5" t="s">
        <v>236</v>
      </c>
      <c r="C16" s="5" t="s">
        <v>156</v>
      </c>
      <c r="D16" s="5" t="s">
        <v>195</v>
      </c>
      <c r="E16" s="5" t="s">
        <v>108</v>
      </c>
      <c r="F16" s="27">
        <v>90</v>
      </c>
      <c r="G16" s="5" t="s">
        <v>157</v>
      </c>
      <c r="H16" s="5" t="s">
        <v>154</v>
      </c>
      <c r="I16" s="8" t="s">
        <v>71</v>
      </c>
      <c r="J16" s="8" t="s">
        <v>71</v>
      </c>
      <c r="K16" s="7" t="s">
        <v>71</v>
      </c>
      <c r="L16" s="8"/>
      <c r="M16" s="9" t="str">
        <f>"132,5"</f>
        <v>132,5</v>
      </c>
      <c r="N16" s="10" t="str">
        <f>"82,9384"</f>
        <v>82,9384</v>
      </c>
      <c r="O16" s="5" t="s">
        <v>15</v>
      </c>
    </row>
    <row r="17" spans="1:15">
      <c r="A17" s="25">
        <v>2</v>
      </c>
      <c r="B17" s="5" t="s">
        <v>240</v>
      </c>
      <c r="C17" s="5" t="s">
        <v>156</v>
      </c>
      <c r="D17" s="5" t="s">
        <v>196</v>
      </c>
      <c r="E17" s="5" t="s">
        <v>109</v>
      </c>
      <c r="F17" s="27">
        <v>90</v>
      </c>
      <c r="G17" s="5" t="s">
        <v>163</v>
      </c>
      <c r="H17" s="5" t="s">
        <v>154</v>
      </c>
      <c r="I17" s="8" t="s">
        <v>70</v>
      </c>
      <c r="J17" s="7" t="s">
        <v>70</v>
      </c>
      <c r="K17" s="8" t="s">
        <v>71</v>
      </c>
      <c r="L17" s="8"/>
      <c r="M17" s="9" t="str">
        <f>"125,0"</f>
        <v>125,0</v>
      </c>
      <c r="N17" s="10" t="str">
        <f>"78,5750"</f>
        <v>78,5750</v>
      </c>
      <c r="O17" s="5" t="s">
        <v>15</v>
      </c>
    </row>
    <row r="18" spans="1:15">
      <c r="A18" s="25">
        <v>3</v>
      </c>
      <c r="B18" s="5" t="s">
        <v>237</v>
      </c>
      <c r="C18" s="5" t="s">
        <v>156</v>
      </c>
      <c r="D18" s="5" t="s">
        <v>197</v>
      </c>
      <c r="E18" s="5" t="s">
        <v>110</v>
      </c>
      <c r="F18" s="27">
        <v>90</v>
      </c>
      <c r="G18" s="5" t="s">
        <v>163</v>
      </c>
      <c r="H18" s="5" t="s">
        <v>154</v>
      </c>
      <c r="I18" s="7" t="s">
        <v>111</v>
      </c>
      <c r="J18" s="8" t="s">
        <v>71</v>
      </c>
      <c r="K18" s="28">
        <v>0</v>
      </c>
      <c r="L18" s="8"/>
      <c r="M18" s="9" t="str">
        <f>"122,5"</f>
        <v>122,5</v>
      </c>
      <c r="N18" s="10" t="str">
        <f>"76,0113"</f>
        <v>76,0113</v>
      </c>
      <c r="O18" s="5" t="s">
        <v>15</v>
      </c>
    </row>
    <row r="19" spans="1:15">
      <c r="A19" s="25">
        <v>1</v>
      </c>
      <c r="B19" s="5" t="s">
        <v>237</v>
      </c>
      <c r="C19" s="5" t="s">
        <v>156</v>
      </c>
      <c r="D19" s="5" t="s">
        <v>197</v>
      </c>
      <c r="E19" s="5" t="s">
        <v>110</v>
      </c>
      <c r="F19" s="27">
        <v>90</v>
      </c>
      <c r="G19" s="5" t="s">
        <v>163</v>
      </c>
      <c r="H19" s="5" t="s">
        <v>168</v>
      </c>
      <c r="I19" s="7" t="s">
        <v>111</v>
      </c>
      <c r="J19" s="8" t="s">
        <v>71</v>
      </c>
      <c r="K19" s="28">
        <v>0</v>
      </c>
      <c r="L19" s="8"/>
      <c r="M19" s="9" t="str">
        <f>"122,5"</f>
        <v>122,5</v>
      </c>
      <c r="N19" s="10" t="str">
        <f>"80,1919"</f>
        <v>80,1919</v>
      </c>
      <c r="O19" s="5" t="s">
        <v>15</v>
      </c>
    </row>
    <row r="20" spans="1:15">
      <c r="A20" s="25">
        <v>1</v>
      </c>
      <c r="B20" s="5" t="s">
        <v>238</v>
      </c>
      <c r="C20" s="5" t="s">
        <v>156</v>
      </c>
      <c r="D20" s="5" t="s">
        <v>198</v>
      </c>
      <c r="E20" s="5" t="s">
        <v>112</v>
      </c>
      <c r="F20" s="27">
        <v>110</v>
      </c>
      <c r="G20" s="5" t="s">
        <v>158</v>
      </c>
      <c r="H20" s="5" t="s">
        <v>154</v>
      </c>
      <c r="I20" s="7" t="s">
        <v>24</v>
      </c>
      <c r="J20" s="7" t="s">
        <v>113</v>
      </c>
      <c r="K20" s="8" t="s">
        <v>114</v>
      </c>
      <c r="L20" s="8"/>
      <c r="M20" s="9" t="str">
        <f>"157,5"</f>
        <v>157,5</v>
      </c>
      <c r="N20" s="10" t="str">
        <f>"88,6174"</f>
        <v>88,6174</v>
      </c>
      <c r="O20" s="5" t="s">
        <v>15</v>
      </c>
    </row>
    <row r="31" spans="1:15">
      <c r="B31" s="16"/>
      <c r="C31" s="16"/>
      <c r="D31" s="16"/>
    </row>
    <row r="32" spans="1:15">
      <c r="B32" s="17"/>
      <c r="C32" s="17"/>
      <c r="D32" s="16"/>
    </row>
    <row r="33" spans="2:6">
      <c r="B33" s="18"/>
      <c r="C33" s="18"/>
      <c r="D33" s="18"/>
      <c r="E33" s="18"/>
      <c r="F33" s="15"/>
    </row>
    <row r="34" spans="2:6">
      <c r="B34" s="11"/>
      <c r="C34" s="11"/>
    </row>
    <row r="36" spans="2:6">
      <c r="B36" s="17"/>
      <c r="C36" s="17"/>
      <c r="D36" s="16"/>
    </row>
    <row r="37" spans="2:6">
      <c r="B37" s="18"/>
      <c r="C37" s="18"/>
      <c r="D37" s="18"/>
      <c r="E37" s="18"/>
      <c r="F37" s="15"/>
    </row>
    <row r="38" spans="2:6">
      <c r="B38" s="11"/>
      <c r="C38" s="11"/>
    </row>
    <row r="39" spans="2:6">
      <c r="B39" s="11"/>
      <c r="C39" s="11"/>
    </row>
    <row r="40" spans="2:6">
      <c r="B40" s="11"/>
      <c r="C40" s="11"/>
    </row>
    <row r="41" spans="2:6">
      <c r="B41" s="11"/>
      <c r="C41" s="11"/>
    </row>
    <row r="42" spans="2:6">
      <c r="B42" s="11"/>
      <c r="C42" s="11"/>
    </row>
    <row r="44" spans="2:6">
      <c r="B44" s="17"/>
      <c r="C44" s="17"/>
      <c r="D44" s="16"/>
    </row>
    <row r="45" spans="2:6">
      <c r="B45" s="18"/>
      <c r="C45" s="18"/>
      <c r="D45" s="18"/>
      <c r="E45" s="18"/>
      <c r="F45" s="15"/>
    </row>
    <row r="46" spans="2:6">
      <c r="B46" s="11"/>
      <c r="C46" s="11"/>
    </row>
    <row r="47" spans="2:6">
      <c r="B47" s="11"/>
      <c r="C47" s="11"/>
    </row>
    <row r="50" spans="2:6">
      <c r="B50" s="16"/>
      <c r="C50" s="16"/>
      <c r="D50" s="16"/>
    </row>
    <row r="51" spans="2:6">
      <c r="B51" s="17"/>
      <c r="C51" s="17"/>
      <c r="D51" s="16"/>
    </row>
    <row r="52" spans="2:6">
      <c r="B52" s="18"/>
      <c r="C52" s="18"/>
      <c r="D52" s="18"/>
      <c r="E52" s="18"/>
      <c r="F52" s="15"/>
    </row>
    <row r="53" spans="2:6">
      <c r="B53" s="11"/>
      <c r="C53" s="11"/>
    </row>
    <row r="55" spans="2:6">
      <c r="B55" s="17"/>
      <c r="C55" s="17"/>
      <c r="D55" s="16"/>
    </row>
    <row r="56" spans="2:6">
      <c r="B56" s="18"/>
      <c r="C56" s="18"/>
      <c r="D56" s="18"/>
      <c r="E56" s="18"/>
      <c r="F56" s="15"/>
    </row>
    <row r="57" spans="2:6">
      <c r="B57" s="11"/>
      <c r="C57" s="11"/>
    </row>
    <row r="58" spans="2:6">
      <c r="B58" s="11"/>
      <c r="C58" s="11"/>
    </row>
    <row r="59" spans="2:6">
      <c r="B59" s="11"/>
      <c r="C59" s="11"/>
    </row>
    <row r="60" spans="2:6">
      <c r="B60" s="11"/>
      <c r="C60" s="11"/>
    </row>
    <row r="61" spans="2:6">
      <c r="B61" s="11"/>
      <c r="C61" s="11"/>
    </row>
    <row r="62" spans="2:6">
      <c r="B62" s="11"/>
      <c r="C62" s="11"/>
    </row>
    <row r="63" spans="2:6">
      <c r="B63" s="11"/>
      <c r="C63" s="11"/>
    </row>
    <row r="65" spans="2:6">
      <c r="B65" s="17"/>
      <c r="C65" s="17"/>
      <c r="D65" s="16"/>
    </row>
    <row r="66" spans="2:6">
      <c r="B66" s="18"/>
      <c r="C66" s="18"/>
      <c r="D66" s="18"/>
      <c r="E66" s="18"/>
      <c r="F66" s="15"/>
    </row>
    <row r="67" spans="2:6">
      <c r="B67" s="11"/>
      <c r="C67" s="11"/>
    </row>
    <row r="68" spans="2:6">
      <c r="B68" s="11"/>
      <c r="C68" s="11"/>
    </row>
  </sheetData>
  <mergeCells count="1">
    <mergeCell ref="I1:L1"/>
  </mergeCells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W46"/>
  <sheetViews>
    <sheetView workbookViewId="0">
      <selection activeCell="B1" sqref="B1"/>
    </sheetView>
  </sheetViews>
  <sheetFormatPr defaultColWidth="9.140625" defaultRowHeight="12.75"/>
  <cols>
    <col min="1" max="1" width="9.140625" style="1"/>
    <col min="2" max="2" width="24.7109375" style="4" bestFit="1" customWidth="1"/>
    <col min="3" max="3" width="4.42578125" style="4" bestFit="1" customWidth="1"/>
    <col min="4" max="4" width="10.140625" style="4" bestFit="1" customWidth="1"/>
    <col min="5" max="5" width="6.5703125" style="4" bestFit="1" customWidth="1"/>
    <col min="6" max="6" width="4.5703125" style="4" customWidth="1"/>
    <col min="7" max="7" width="14.140625" style="4" bestFit="1" customWidth="1"/>
    <col min="8" max="8" width="20.42578125" style="4" bestFit="1" customWidth="1"/>
    <col min="9" max="11" width="5.5703125" style="1" customWidth="1"/>
    <col min="12" max="12" width="4.5703125" style="1" customWidth="1"/>
    <col min="13" max="13" width="7.7109375" style="2" bestFit="1" customWidth="1"/>
    <col min="14" max="14" width="8.5703125" style="3" bestFit="1" customWidth="1"/>
    <col min="15" max="15" width="16.28515625" style="4" bestFit="1" customWidth="1"/>
    <col min="16" max="16384" width="9.140625" style="1"/>
  </cols>
  <sheetData>
    <row r="1" spans="1:23" s="15" customFormat="1" ht="12.75" customHeight="1">
      <c r="A1" s="19" t="s">
        <v>144</v>
      </c>
      <c r="B1" s="19" t="s">
        <v>142</v>
      </c>
      <c r="C1" s="19" t="s">
        <v>152</v>
      </c>
      <c r="D1" s="20" t="s">
        <v>145</v>
      </c>
      <c r="E1" s="20" t="s">
        <v>141</v>
      </c>
      <c r="F1" s="20" t="s">
        <v>146</v>
      </c>
      <c r="G1" s="19" t="s">
        <v>147</v>
      </c>
      <c r="H1" s="19" t="s">
        <v>159</v>
      </c>
      <c r="I1" s="19" t="s">
        <v>5</v>
      </c>
      <c r="J1" s="19"/>
      <c r="K1" s="19"/>
      <c r="L1" s="19"/>
      <c r="M1" s="19" t="s">
        <v>57</v>
      </c>
      <c r="N1" s="19" t="s">
        <v>2</v>
      </c>
      <c r="O1" s="19" t="s">
        <v>1</v>
      </c>
      <c r="P1" s="14"/>
      <c r="Q1" s="14"/>
      <c r="R1" s="14"/>
      <c r="S1" s="14"/>
      <c r="T1" s="14"/>
      <c r="U1" s="14"/>
      <c r="V1" s="14"/>
      <c r="W1" s="14"/>
    </row>
    <row r="2" spans="1:23" s="15" customFormat="1" ht="21" customHeight="1">
      <c r="A2" s="19"/>
      <c r="B2" s="19"/>
      <c r="C2" s="19"/>
      <c r="D2" s="19"/>
      <c r="E2" s="19"/>
      <c r="F2" s="19"/>
      <c r="G2" s="19"/>
      <c r="H2" s="19"/>
      <c r="I2" s="19">
        <v>1</v>
      </c>
      <c r="J2" s="19">
        <v>2</v>
      </c>
      <c r="K2" s="19">
        <v>3</v>
      </c>
      <c r="L2" s="19" t="s">
        <v>3</v>
      </c>
      <c r="M2" s="19"/>
      <c r="N2" s="19"/>
      <c r="O2" s="19"/>
      <c r="P2" s="14"/>
      <c r="Q2" s="14"/>
      <c r="R2" s="14"/>
      <c r="S2" s="14"/>
      <c r="T2" s="14"/>
      <c r="U2" s="14"/>
      <c r="V2" s="14"/>
      <c r="W2" s="14"/>
    </row>
    <row r="3" spans="1:23">
      <c r="A3" s="25">
        <v>1</v>
      </c>
      <c r="B3" s="5" t="s">
        <v>228</v>
      </c>
      <c r="C3" s="5" t="s">
        <v>155</v>
      </c>
      <c r="D3" s="5" t="s">
        <v>186</v>
      </c>
      <c r="E3" s="6" t="s">
        <v>95</v>
      </c>
      <c r="F3" s="26">
        <v>75</v>
      </c>
      <c r="G3" s="5" t="s">
        <v>157</v>
      </c>
      <c r="H3" s="5" t="s">
        <v>154</v>
      </c>
      <c r="I3" s="7" t="s">
        <v>115</v>
      </c>
      <c r="J3" s="7" t="s">
        <v>71</v>
      </c>
      <c r="K3" s="7" t="s">
        <v>53</v>
      </c>
      <c r="L3" s="8"/>
      <c r="M3" s="9" t="str">
        <f>"135,0"</f>
        <v>135,0</v>
      </c>
      <c r="N3" s="10" t="str">
        <f>"115,6005"</f>
        <v>115,6005</v>
      </c>
      <c r="O3" s="5" t="s">
        <v>96</v>
      </c>
    </row>
    <row r="4" spans="1:23">
      <c r="A4" s="25">
        <v>1</v>
      </c>
      <c r="B4" s="5" t="s">
        <v>228</v>
      </c>
      <c r="C4" s="5" t="s">
        <v>155</v>
      </c>
      <c r="D4" s="5" t="s">
        <v>186</v>
      </c>
      <c r="E4" s="5" t="s">
        <v>95</v>
      </c>
      <c r="F4" s="27">
        <v>75</v>
      </c>
      <c r="G4" s="5" t="s">
        <v>157</v>
      </c>
      <c r="H4" s="5" t="s">
        <v>162</v>
      </c>
      <c r="I4" s="7" t="s">
        <v>115</v>
      </c>
      <c r="J4" s="7" t="s">
        <v>71</v>
      </c>
      <c r="K4" s="7" t="s">
        <v>53</v>
      </c>
      <c r="L4" s="8"/>
      <c r="M4" s="9" t="str">
        <f>"135,0"</f>
        <v>135,0</v>
      </c>
      <c r="N4" s="10" t="str">
        <f>"115,6005"</f>
        <v>115,6005</v>
      </c>
      <c r="O4" s="5" t="s">
        <v>96</v>
      </c>
    </row>
    <row r="5" spans="1:23">
      <c r="A5" s="25">
        <v>1</v>
      </c>
      <c r="B5" s="5" t="s">
        <v>239</v>
      </c>
      <c r="C5" s="5" t="s">
        <v>156</v>
      </c>
      <c r="D5" s="5" t="s">
        <v>199</v>
      </c>
      <c r="E5" s="5" t="s">
        <v>116</v>
      </c>
      <c r="F5" s="27">
        <v>75</v>
      </c>
      <c r="G5" s="5" t="s">
        <v>164</v>
      </c>
      <c r="H5" s="5" t="s">
        <v>154</v>
      </c>
      <c r="I5" s="7" t="s">
        <v>34</v>
      </c>
      <c r="J5" s="7" t="s">
        <v>117</v>
      </c>
      <c r="K5" s="8" t="s">
        <v>118</v>
      </c>
      <c r="L5" s="8"/>
      <c r="M5" s="9" t="str">
        <f>"182,5"</f>
        <v>182,5</v>
      </c>
      <c r="N5" s="10" t="str">
        <f>"127,3029"</f>
        <v>127,3029</v>
      </c>
      <c r="O5" s="5" t="s">
        <v>15</v>
      </c>
    </row>
    <row r="6" spans="1:23">
      <c r="A6" s="25">
        <v>1</v>
      </c>
      <c r="B6" s="5" t="s">
        <v>235</v>
      </c>
      <c r="C6" s="5" t="s">
        <v>156</v>
      </c>
      <c r="D6" s="5" t="s">
        <v>193</v>
      </c>
      <c r="E6" s="5" t="s">
        <v>106</v>
      </c>
      <c r="F6" s="27">
        <v>82.5</v>
      </c>
      <c r="G6" s="5" t="s">
        <v>163</v>
      </c>
      <c r="H6" s="5" t="s">
        <v>154</v>
      </c>
      <c r="I6" s="7" t="s">
        <v>29</v>
      </c>
      <c r="J6" s="8" t="s">
        <v>30</v>
      </c>
      <c r="K6" s="8" t="s">
        <v>30</v>
      </c>
      <c r="L6" s="8"/>
      <c r="M6" s="9" t="str">
        <f>"200,0"</f>
        <v>200,0</v>
      </c>
      <c r="N6" s="10" t="str">
        <f>"130,5800"</f>
        <v>130,5800</v>
      </c>
      <c r="O6" s="5" t="s">
        <v>15</v>
      </c>
    </row>
    <row r="7" spans="1:23">
      <c r="A7" s="25">
        <v>2</v>
      </c>
      <c r="B7" s="5" t="s">
        <v>258</v>
      </c>
      <c r="C7" s="5" t="s">
        <v>156</v>
      </c>
      <c r="D7" s="5" t="s">
        <v>200</v>
      </c>
      <c r="E7" s="5" t="s">
        <v>58</v>
      </c>
      <c r="F7" s="27">
        <v>82.5</v>
      </c>
      <c r="G7" s="5" t="s">
        <v>169</v>
      </c>
      <c r="H7" s="5" t="s">
        <v>154</v>
      </c>
      <c r="I7" s="25">
        <v>172.5</v>
      </c>
      <c r="J7" s="8" t="s">
        <v>29</v>
      </c>
      <c r="K7" s="8" t="s">
        <v>29</v>
      </c>
      <c r="L7" s="8"/>
      <c r="M7" s="9" t="str">
        <f>"172,5"</f>
        <v>172,5</v>
      </c>
      <c r="N7" s="10" t="str">
        <f>"112,1681"</f>
        <v>112,1681</v>
      </c>
      <c r="O7" s="5" t="s">
        <v>15</v>
      </c>
    </row>
    <row r="8" spans="1:23">
      <c r="A8" s="25">
        <v>3</v>
      </c>
      <c r="B8" s="5" t="s">
        <v>259</v>
      </c>
      <c r="C8" s="5" t="s">
        <v>156</v>
      </c>
      <c r="D8" s="5" t="s">
        <v>201</v>
      </c>
      <c r="E8" s="5" t="s">
        <v>119</v>
      </c>
      <c r="F8" s="27">
        <v>82.5</v>
      </c>
      <c r="G8" s="5" t="s">
        <v>164</v>
      </c>
      <c r="H8" s="5" t="s">
        <v>154</v>
      </c>
      <c r="I8" s="25">
        <v>150</v>
      </c>
      <c r="J8" s="7" t="s">
        <v>43</v>
      </c>
      <c r="K8" s="7" t="s">
        <v>120</v>
      </c>
      <c r="L8" s="8"/>
      <c r="M8" s="9" t="str">
        <f>"172,5"</f>
        <v>172,5</v>
      </c>
      <c r="N8" s="10" t="str">
        <f>"111,8145"</f>
        <v>111,8145</v>
      </c>
      <c r="O8" s="5" t="s">
        <v>15</v>
      </c>
    </row>
    <row r="9" spans="1:23">
      <c r="A9" s="25">
        <v>1</v>
      </c>
      <c r="B9" s="5" t="s">
        <v>240</v>
      </c>
      <c r="C9" s="5" t="s">
        <v>156</v>
      </c>
      <c r="D9" s="5" t="s">
        <v>196</v>
      </c>
      <c r="E9" s="5" t="s">
        <v>109</v>
      </c>
      <c r="F9" s="27">
        <v>90</v>
      </c>
      <c r="G9" s="5" t="s">
        <v>163</v>
      </c>
      <c r="H9" s="5" t="s">
        <v>154</v>
      </c>
      <c r="I9" s="7" t="s">
        <v>24</v>
      </c>
      <c r="J9" s="8" t="s">
        <v>114</v>
      </c>
      <c r="K9" s="8" t="s">
        <v>114</v>
      </c>
      <c r="L9" s="8"/>
      <c r="M9" s="9" t="str">
        <f>"150,0"</f>
        <v>150,0</v>
      </c>
      <c r="N9" s="10" t="str">
        <f>"94,2900"</f>
        <v>94,2900</v>
      </c>
      <c r="O9" s="5" t="s">
        <v>15</v>
      </c>
    </row>
    <row r="10" spans="1:23">
      <c r="A10" s="25">
        <v>1</v>
      </c>
      <c r="B10" s="5" t="s">
        <v>241</v>
      </c>
      <c r="C10" s="5" t="s">
        <v>156</v>
      </c>
      <c r="D10" s="5" t="s">
        <v>202</v>
      </c>
      <c r="E10" s="5" t="s">
        <v>121</v>
      </c>
      <c r="F10" s="27">
        <v>100</v>
      </c>
      <c r="G10" s="5" t="s">
        <v>164</v>
      </c>
      <c r="H10" s="5" t="s">
        <v>168</v>
      </c>
      <c r="I10" s="7" t="s">
        <v>40</v>
      </c>
      <c r="J10" s="7" t="s">
        <v>122</v>
      </c>
      <c r="K10" s="28">
        <v>0</v>
      </c>
      <c r="L10" s="8"/>
      <c r="M10" s="9" t="str">
        <f>"255,0"</f>
        <v>255,0</v>
      </c>
      <c r="N10" s="10" t="str">
        <f>"162,8421"</f>
        <v>162,8421</v>
      </c>
      <c r="O10" s="5" t="s">
        <v>15</v>
      </c>
    </row>
    <row r="11" spans="1:23">
      <c r="A11" s="25">
        <v>1</v>
      </c>
      <c r="B11" s="5" t="s">
        <v>242</v>
      </c>
      <c r="C11" s="5" t="s">
        <v>156</v>
      </c>
      <c r="D11" s="5" t="s">
        <v>203</v>
      </c>
      <c r="E11" s="5" t="s">
        <v>123</v>
      </c>
      <c r="F11" s="27">
        <v>110</v>
      </c>
      <c r="G11" s="5" t="s">
        <v>165</v>
      </c>
      <c r="H11" s="5" t="s">
        <v>154</v>
      </c>
      <c r="I11" s="8" t="s">
        <v>29</v>
      </c>
      <c r="J11" s="7" t="s">
        <v>29</v>
      </c>
      <c r="K11" s="8" t="s">
        <v>52</v>
      </c>
      <c r="L11" s="8"/>
      <c r="M11" s="9" t="str">
        <f>"200,0"</f>
        <v>200,0</v>
      </c>
      <c r="N11" s="10" t="str">
        <f>"114,7600"</f>
        <v>114,7600</v>
      </c>
      <c r="O11" s="5" t="s">
        <v>15</v>
      </c>
    </row>
    <row r="12" spans="1:23">
      <c r="A12" s="25">
        <v>1</v>
      </c>
      <c r="B12" s="5" t="s">
        <v>242</v>
      </c>
      <c r="C12" s="5" t="s">
        <v>156</v>
      </c>
      <c r="D12" s="5" t="s">
        <v>203</v>
      </c>
      <c r="E12" s="5" t="s">
        <v>123</v>
      </c>
      <c r="F12" s="27">
        <v>110</v>
      </c>
      <c r="G12" s="5" t="s">
        <v>165</v>
      </c>
      <c r="H12" s="5" t="s">
        <v>170</v>
      </c>
      <c r="I12" s="8" t="s">
        <v>29</v>
      </c>
      <c r="J12" s="7" t="s">
        <v>29</v>
      </c>
      <c r="K12" s="8" t="s">
        <v>52</v>
      </c>
      <c r="L12" s="8"/>
      <c r="M12" s="9" t="str">
        <f>"200,0"</f>
        <v>200,0</v>
      </c>
      <c r="N12" s="10" t="str">
        <f>"140,5810"</f>
        <v>140,5810</v>
      </c>
      <c r="O12" s="5" t="s">
        <v>15</v>
      </c>
    </row>
    <row r="23" spans="2:6">
      <c r="B23" s="16"/>
      <c r="C23" s="16"/>
      <c r="D23" s="16"/>
    </row>
    <row r="24" spans="2:6">
      <c r="B24" s="17"/>
      <c r="C24" s="17"/>
      <c r="D24" s="16"/>
    </row>
    <row r="25" spans="2:6">
      <c r="B25" s="18"/>
      <c r="C25" s="18"/>
      <c r="D25" s="18"/>
      <c r="E25" s="18"/>
      <c r="F25" s="15"/>
    </row>
    <row r="26" spans="2:6">
      <c r="B26" s="11"/>
      <c r="C26" s="11"/>
    </row>
    <row r="28" spans="2:6">
      <c r="B28" s="17"/>
      <c r="C28" s="17"/>
      <c r="D28" s="16"/>
    </row>
    <row r="29" spans="2:6">
      <c r="B29" s="18"/>
      <c r="C29" s="18"/>
      <c r="D29" s="18"/>
      <c r="E29" s="18"/>
      <c r="F29" s="15"/>
    </row>
    <row r="30" spans="2:6">
      <c r="B30" s="11"/>
      <c r="C30" s="11"/>
    </row>
    <row r="33" spans="2:6">
      <c r="B33" s="16"/>
      <c r="C33" s="16"/>
      <c r="D33" s="16"/>
    </row>
    <row r="34" spans="2:6">
      <c r="B34" s="17"/>
      <c r="C34" s="17"/>
      <c r="D34" s="16"/>
    </row>
    <row r="35" spans="2:6">
      <c r="B35" s="18"/>
      <c r="C35" s="18"/>
      <c r="D35" s="18"/>
      <c r="E35" s="18"/>
      <c r="F35" s="15"/>
    </row>
    <row r="36" spans="2:6">
      <c r="B36" s="11"/>
      <c r="C36" s="11"/>
    </row>
    <row r="37" spans="2:6">
      <c r="B37" s="11"/>
      <c r="C37" s="11"/>
    </row>
    <row r="38" spans="2:6">
      <c r="B38" s="11"/>
      <c r="C38" s="11"/>
    </row>
    <row r="39" spans="2:6">
      <c r="B39" s="11"/>
      <c r="C39" s="11"/>
    </row>
    <row r="40" spans="2:6">
      <c r="B40" s="11"/>
      <c r="C40" s="11"/>
    </row>
    <row r="41" spans="2:6">
      <c r="B41" s="11"/>
      <c r="C41" s="11"/>
    </row>
    <row r="43" spans="2:6">
      <c r="B43" s="17"/>
      <c r="C43" s="17"/>
      <c r="D43" s="16"/>
    </row>
    <row r="44" spans="2:6">
      <c r="B44" s="18"/>
      <c r="C44" s="18"/>
      <c r="D44" s="18"/>
      <c r="E44" s="18"/>
      <c r="F44" s="15"/>
    </row>
    <row r="45" spans="2:6">
      <c r="B45" s="11"/>
      <c r="C45" s="11"/>
    </row>
    <row r="46" spans="2:6">
      <c r="B46" s="11"/>
      <c r="C46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34"/>
  <sheetViews>
    <sheetView workbookViewId="0">
      <selection activeCell="M48" sqref="M48"/>
    </sheetView>
  </sheetViews>
  <sheetFormatPr defaultColWidth="9.140625" defaultRowHeight="12.75"/>
  <cols>
    <col min="1" max="1" width="5.7109375" style="1" customWidth="1"/>
    <col min="2" max="2" width="21.85546875" style="4" bestFit="1" customWidth="1"/>
    <col min="3" max="3" width="4.42578125" style="4" bestFit="1" customWidth="1"/>
    <col min="4" max="4" width="10.140625" style="4" bestFit="1" customWidth="1"/>
    <col min="5" max="5" width="6.5703125" style="4" bestFit="1" customWidth="1"/>
    <col min="6" max="6" width="6.85546875" style="4" customWidth="1"/>
    <col min="7" max="7" width="14.140625" style="4" bestFit="1" customWidth="1"/>
    <col min="8" max="8" width="19" style="4" bestFit="1" customWidth="1"/>
    <col min="9" max="12" width="4.5703125" style="1" customWidth="1"/>
    <col min="13" max="13" width="7.7109375" style="2" bestFit="1" customWidth="1"/>
    <col min="14" max="14" width="7.5703125" style="3" bestFit="1" customWidth="1"/>
    <col min="15" max="15" width="16.28515625" style="4" bestFit="1" customWidth="1"/>
    <col min="16" max="16384" width="9.140625" style="1"/>
  </cols>
  <sheetData>
    <row r="1" spans="1:23" s="15" customFormat="1" ht="12.75" customHeight="1">
      <c r="A1" s="19" t="s">
        <v>144</v>
      </c>
      <c r="B1" s="19" t="s">
        <v>142</v>
      </c>
      <c r="C1" s="19" t="s">
        <v>152</v>
      </c>
      <c r="D1" s="20" t="s">
        <v>145</v>
      </c>
      <c r="E1" s="20" t="s">
        <v>141</v>
      </c>
      <c r="F1" s="20" t="s">
        <v>146</v>
      </c>
      <c r="G1" s="19" t="s">
        <v>147</v>
      </c>
      <c r="H1" s="19" t="s">
        <v>159</v>
      </c>
      <c r="I1" s="21" t="s">
        <v>150</v>
      </c>
      <c r="J1" s="22"/>
      <c r="K1" s="22"/>
      <c r="L1" s="23"/>
      <c r="M1" s="19" t="s">
        <v>148</v>
      </c>
      <c r="N1" s="19" t="s">
        <v>2</v>
      </c>
      <c r="O1" s="19" t="s">
        <v>1</v>
      </c>
      <c r="P1" s="14"/>
      <c r="Q1" s="14"/>
      <c r="R1" s="14"/>
      <c r="S1" s="14"/>
      <c r="T1" s="14"/>
      <c r="U1" s="14"/>
      <c r="V1" s="14"/>
      <c r="W1" s="14"/>
    </row>
    <row r="2" spans="1:23" s="15" customFormat="1" ht="21" customHeight="1">
      <c r="A2" s="19"/>
      <c r="B2" s="19"/>
      <c r="C2" s="19"/>
      <c r="D2" s="19"/>
      <c r="E2" s="19"/>
      <c r="F2" s="19"/>
      <c r="G2" s="19"/>
      <c r="H2" s="19"/>
      <c r="I2" s="19">
        <v>1</v>
      </c>
      <c r="J2" s="19">
        <v>2</v>
      </c>
      <c r="K2" s="19">
        <v>3</v>
      </c>
      <c r="L2" s="19" t="s">
        <v>3</v>
      </c>
      <c r="M2" s="19"/>
      <c r="N2" s="19"/>
      <c r="O2" s="19"/>
      <c r="P2" s="14"/>
      <c r="Q2" s="14"/>
      <c r="R2" s="14"/>
      <c r="S2" s="14"/>
      <c r="T2" s="14"/>
      <c r="U2" s="14"/>
      <c r="V2" s="14"/>
      <c r="W2" s="14"/>
    </row>
    <row r="3" spans="1:23">
      <c r="A3" s="25">
        <v>1</v>
      </c>
      <c r="B3" s="5" t="s">
        <v>225</v>
      </c>
      <c r="C3" s="5" t="s">
        <v>155</v>
      </c>
      <c r="D3" s="5" t="s">
        <v>183</v>
      </c>
      <c r="E3" s="6" t="s">
        <v>91</v>
      </c>
      <c r="F3" s="26">
        <v>52</v>
      </c>
      <c r="G3" s="5" t="s">
        <v>163</v>
      </c>
      <c r="H3" s="5" t="s">
        <v>154</v>
      </c>
      <c r="I3" s="7" t="s">
        <v>136</v>
      </c>
      <c r="J3" s="7" t="s">
        <v>137</v>
      </c>
      <c r="K3" s="8" t="s">
        <v>138</v>
      </c>
      <c r="L3" s="8"/>
      <c r="M3" s="9" t="str">
        <f>"20,0"</f>
        <v>20,0</v>
      </c>
      <c r="N3" s="10" t="str">
        <f>"22,7040"</f>
        <v>22,7040</v>
      </c>
      <c r="O3" s="5" t="s">
        <v>15</v>
      </c>
    </row>
    <row r="4" spans="1:23">
      <c r="A4" s="25">
        <v>1</v>
      </c>
      <c r="B4" s="5" t="s">
        <v>228</v>
      </c>
      <c r="C4" s="5" t="s">
        <v>155</v>
      </c>
      <c r="D4" s="5" t="s">
        <v>186</v>
      </c>
      <c r="E4" s="5" t="s">
        <v>95</v>
      </c>
      <c r="F4" s="27">
        <v>75</v>
      </c>
      <c r="G4" s="5" t="s">
        <v>157</v>
      </c>
      <c r="H4" s="5" t="s">
        <v>154</v>
      </c>
      <c r="I4" s="7" t="s">
        <v>100</v>
      </c>
      <c r="J4" s="7" t="s">
        <v>10</v>
      </c>
      <c r="K4" s="28">
        <v>0</v>
      </c>
      <c r="L4" s="8"/>
      <c r="M4" s="9" t="str">
        <f>"40,0"</f>
        <v>40,0</v>
      </c>
      <c r="N4" s="10" t="str">
        <f>"34,2520"</f>
        <v>34,2520</v>
      </c>
      <c r="O4" s="5" t="s">
        <v>96</v>
      </c>
    </row>
    <row r="5" spans="1:23">
      <c r="A5" s="25">
        <v>1</v>
      </c>
      <c r="B5" s="5" t="s">
        <v>228</v>
      </c>
      <c r="C5" s="5" t="s">
        <v>155</v>
      </c>
      <c r="D5" s="5" t="s">
        <v>186</v>
      </c>
      <c r="E5" s="5" t="s">
        <v>95</v>
      </c>
      <c r="F5" s="27">
        <v>75</v>
      </c>
      <c r="G5" s="5" t="s">
        <v>157</v>
      </c>
      <c r="H5" s="5" t="s">
        <v>162</v>
      </c>
      <c r="I5" s="7" t="s">
        <v>100</v>
      </c>
      <c r="J5" s="7" t="s">
        <v>10</v>
      </c>
      <c r="K5" s="28">
        <v>0</v>
      </c>
      <c r="L5" s="8"/>
      <c r="M5" s="9" t="str">
        <f>"40,0"</f>
        <v>40,0</v>
      </c>
      <c r="N5" s="10" t="str">
        <f>"34,2520"</f>
        <v>34,2520</v>
      </c>
      <c r="O5" s="5" t="s">
        <v>96</v>
      </c>
    </row>
    <row r="6" spans="1:23">
      <c r="A6" s="25">
        <v>1</v>
      </c>
      <c r="B6" s="5" t="s">
        <v>235</v>
      </c>
      <c r="C6" s="5" t="s">
        <v>156</v>
      </c>
      <c r="D6" s="5" t="s">
        <v>193</v>
      </c>
      <c r="E6" s="5" t="s">
        <v>106</v>
      </c>
      <c r="F6" s="27">
        <v>82.5</v>
      </c>
      <c r="G6" s="5" t="s">
        <v>163</v>
      </c>
      <c r="H6" s="5" t="s">
        <v>154</v>
      </c>
      <c r="I6" s="8" t="s">
        <v>10</v>
      </c>
      <c r="J6" s="7" t="s">
        <v>65</v>
      </c>
      <c r="K6" s="8" t="s">
        <v>139</v>
      </c>
      <c r="L6" s="8"/>
      <c r="M6" s="9" t="str">
        <f>"45,0"</f>
        <v>45,0</v>
      </c>
      <c r="N6" s="10" t="str">
        <f>"29,3805"</f>
        <v>29,3805</v>
      </c>
      <c r="O6" s="5" t="s">
        <v>15</v>
      </c>
    </row>
    <row r="7" spans="1:23">
      <c r="A7" s="25">
        <v>1</v>
      </c>
      <c r="B7" s="5" t="s">
        <v>240</v>
      </c>
      <c r="C7" s="5" t="s">
        <v>156</v>
      </c>
      <c r="D7" s="5" t="s">
        <v>196</v>
      </c>
      <c r="E7" s="5" t="s">
        <v>109</v>
      </c>
      <c r="F7" s="27">
        <v>90</v>
      </c>
      <c r="G7" s="5" t="s">
        <v>163</v>
      </c>
      <c r="H7" s="5" t="s">
        <v>154</v>
      </c>
      <c r="I7" s="7" t="s">
        <v>10</v>
      </c>
      <c r="J7" s="7" t="s">
        <v>65</v>
      </c>
      <c r="K7" s="7" t="s">
        <v>85</v>
      </c>
      <c r="L7" s="8"/>
      <c r="M7" s="9" t="str">
        <f>"50,0"</f>
        <v>50,0</v>
      </c>
      <c r="N7" s="10" t="str">
        <f>"31,4300"</f>
        <v>31,4300</v>
      </c>
      <c r="O7" s="5" t="s">
        <v>15</v>
      </c>
    </row>
    <row r="8" spans="1:23">
      <c r="A8" s="25">
        <v>1</v>
      </c>
      <c r="B8" s="5" t="s">
        <v>172</v>
      </c>
      <c r="C8" s="5" t="s">
        <v>156</v>
      </c>
      <c r="D8" s="5" t="s">
        <v>191</v>
      </c>
      <c r="E8" s="5" t="s">
        <v>140</v>
      </c>
      <c r="F8" s="27">
        <v>110</v>
      </c>
      <c r="G8" s="5" t="s">
        <v>157</v>
      </c>
      <c r="H8" s="5" t="s">
        <v>154</v>
      </c>
      <c r="I8" s="8" t="s">
        <v>85</v>
      </c>
      <c r="J8" s="28">
        <v>0</v>
      </c>
      <c r="K8" s="28">
        <v>0</v>
      </c>
      <c r="L8" s="8"/>
      <c r="M8" s="9" t="str">
        <f>"0.00"</f>
        <v>0.00</v>
      </c>
      <c r="N8" s="10"/>
      <c r="O8" s="5"/>
    </row>
    <row r="19" spans="2:6">
      <c r="B19" s="16"/>
      <c r="C19" s="16"/>
      <c r="D19" s="16"/>
    </row>
    <row r="20" spans="2:6">
      <c r="B20" s="17"/>
      <c r="C20" s="17"/>
      <c r="D20" s="16"/>
    </row>
    <row r="21" spans="2:6">
      <c r="B21" s="18"/>
      <c r="C21" s="18"/>
      <c r="D21" s="18"/>
      <c r="E21" s="18"/>
      <c r="F21" s="15"/>
    </row>
    <row r="22" spans="2:6">
      <c r="B22" s="11"/>
      <c r="C22" s="11"/>
    </row>
    <row r="23" spans="2:6">
      <c r="B23" s="11"/>
      <c r="C23" s="11"/>
    </row>
    <row r="25" spans="2:6">
      <c r="B25" s="17"/>
      <c r="C25" s="17"/>
      <c r="D25" s="16"/>
    </row>
    <row r="26" spans="2:6">
      <c r="B26" s="18"/>
      <c r="C26" s="18"/>
      <c r="D26" s="18"/>
      <c r="E26" s="18"/>
      <c r="F26" s="15"/>
    </row>
    <row r="27" spans="2:6">
      <c r="B27" s="11"/>
      <c r="C27" s="11"/>
    </row>
    <row r="30" spans="2:6">
      <c r="B30" s="16"/>
      <c r="C30" s="16"/>
      <c r="D30" s="16"/>
    </row>
    <row r="31" spans="2:6">
      <c r="B31" s="17"/>
      <c r="C31" s="17"/>
      <c r="D31" s="16"/>
    </row>
    <row r="32" spans="2:6">
      <c r="B32" s="18"/>
      <c r="C32" s="18"/>
      <c r="D32" s="18"/>
      <c r="E32" s="18"/>
      <c r="F32" s="15"/>
    </row>
    <row r="33" spans="2:3">
      <c r="B33" s="11"/>
      <c r="C33" s="11"/>
    </row>
    <row r="34" spans="2:3">
      <c r="B34" s="11"/>
      <c r="C34" s="11"/>
    </row>
  </sheetData>
  <mergeCells count="1">
    <mergeCell ref="I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44"/>
  <sheetViews>
    <sheetView workbookViewId="0">
      <selection activeCell="B1" sqref="B1"/>
    </sheetView>
  </sheetViews>
  <sheetFormatPr defaultColWidth="9.140625" defaultRowHeight="12.75"/>
  <cols>
    <col min="1" max="1" width="7.42578125" style="1" customWidth="1"/>
    <col min="2" max="2" width="24.7109375" style="4" bestFit="1" customWidth="1"/>
    <col min="3" max="3" width="4.42578125" style="4" bestFit="1" customWidth="1"/>
    <col min="4" max="4" width="10.140625" style="4" bestFit="1" customWidth="1"/>
    <col min="5" max="5" width="5.5703125" style="4" bestFit="1" customWidth="1"/>
    <col min="6" max="6" width="6.140625" style="4" customWidth="1"/>
    <col min="7" max="7" width="13.140625" style="4" bestFit="1" customWidth="1"/>
    <col min="8" max="8" width="20.42578125" style="4" bestFit="1" customWidth="1"/>
    <col min="9" max="11" width="5.5703125" style="1" customWidth="1"/>
    <col min="12" max="12" width="4.5703125" style="1" customWidth="1"/>
    <col min="13" max="13" width="7.7109375" style="2" bestFit="1" customWidth="1"/>
    <col min="14" max="14" width="8.5703125" style="3" bestFit="1" customWidth="1"/>
    <col min="15" max="15" width="16.28515625" style="4" bestFit="1" customWidth="1"/>
    <col min="16" max="16384" width="9.140625" style="1"/>
  </cols>
  <sheetData>
    <row r="1" spans="1:23" s="15" customFormat="1" ht="12.75" customHeight="1">
      <c r="A1" s="19" t="s">
        <v>144</v>
      </c>
      <c r="B1" s="19" t="s">
        <v>142</v>
      </c>
      <c r="C1" s="19" t="s">
        <v>152</v>
      </c>
      <c r="D1" s="20" t="s">
        <v>145</v>
      </c>
      <c r="E1" s="20" t="s">
        <v>141</v>
      </c>
      <c r="F1" s="20" t="s">
        <v>146</v>
      </c>
      <c r="G1" s="19" t="s">
        <v>147</v>
      </c>
      <c r="H1" s="19" t="s">
        <v>159</v>
      </c>
      <c r="I1" s="21" t="s">
        <v>151</v>
      </c>
      <c r="J1" s="22"/>
      <c r="K1" s="22"/>
      <c r="L1" s="23"/>
      <c r="M1" s="19" t="s">
        <v>148</v>
      </c>
      <c r="N1" s="19" t="s">
        <v>2</v>
      </c>
      <c r="O1" s="19" t="s">
        <v>1</v>
      </c>
      <c r="P1" s="14"/>
      <c r="Q1" s="14"/>
      <c r="R1" s="14"/>
      <c r="S1" s="14"/>
      <c r="T1" s="14"/>
      <c r="U1" s="14"/>
      <c r="V1" s="14"/>
      <c r="W1" s="14"/>
    </row>
    <row r="2" spans="1:23" s="15" customFormat="1" ht="21" customHeight="1">
      <c r="A2" s="19"/>
      <c r="B2" s="19"/>
      <c r="C2" s="19"/>
      <c r="D2" s="19"/>
      <c r="E2" s="19"/>
      <c r="F2" s="19"/>
      <c r="G2" s="19"/>
      <c r="H2" s="19"/>
      <c r="I2" s="19">
        <v>1</v>
      </c>
      <c r="J2" s="19">
        <v>2</v>
      </c>
      <c r="K2" s="19">
        <v>3</v>
      </c>
      <c r="L2" s="19" t="s">
        <v>3</v>
      </c>
      <c r="M2" s="19"/>
      <c r="N2" s="19"/>
      <c r="O2" s="19"/>
      <c r="P2" s="14"/>
      <c r="Q2" s="14"/>
      <c r="R2" s="14"/>
      <c r="S2" s="14"/>
      <c r="T2" s="14"/>
      <c r="U2" s="14"/>
      <c r="V2" s="14"/>
      <c r="W2" s="14"/>
    </row>
    <row r="3" spans="1:23">
      <c r="A3" s="25">
        <v>1</v>
      </c>
      <c r="B3" s="5" t="s">
        <v>219</v>
      </c>
      <c r="C3" s="5" t="s">
        <v>155</v>
      </c>
      <c r="D3" s="5" t="s">
        <v>177</v>
      </c>
      <c r="E3" s="6" t="s">
        <v>62</v>
      </c>
      <c r="F3" s="26">
        <v>52</v>
      </c>
      <c r="G3" s="5" t="s">
        <v>160</v>
      </c>
      <c r="H3" s="5" t="s">
        <v>153</v>
      </c>
      <c r="I3" s="7" t="s">
        <v>67</v>
      </c>
      <c r="J3" s="28">
        <v>0</v>
      </c>
      <c r="K3" s="28">
        <v>0</v>
      </c>
      <c r="L3" s="8"/>
      <c r="M3" s="9" t="str">
        <f>"100,0"</f>
        <v>100,0</v>
      </c>
      <c r="N3" s="10" t="str">
        <f>"110,9300"</f>
        <v>110,9300</v>
      </c>
      <c r="O3" s="5" t="s">
        <v>15</v>
      </c>
    </row>
    <row r="4" spans="1:23">
      <c r="A4" s="25">
        <v>1</v>
      </c>
      <c r="B4" s="5" t="s">
        <v>226</v>
      </c>
      <c r="C4" s="5" t="s">
        <v>155</v>
      </c>
      <c r="D4" s="5" t="s">
        <v>184</v>
      </c>
      <c r="E4" s="5" t="s">
        <v>93</v>
      </c>
      <c r="F4" s="27">
        <v>56</v>
      </c>
      <c r="G4" s="5" t="s">
        <v>160</v>
      </c>
      <c r="H4" s="5" t="s">
        <v>154</v>
      </c>
      <c r="I4" s="7" t="s">
        <v>66</v>
      </c>
      <c r="J4" s="7" t="s">
        <v>12</v>
      </c>
      <c r="K4" s="7" t="s">
        <v>67</v>
      </c>
      <c r="L4" s="8"/>
      <c r="M4" s="9" t="str">
        <f>"100,0"</f>
        <v>100,0</v>
      </c>
      <c r="N4" s="10" t="str">
        <f>"104,3900"</f>
        <v>104,3900</v>
      </c>
      <c r="O4" s="5" t="s">
        <v>15</v>
      </c>
    </row>
    <row r="5" spans="1:23">
      <c r="A5" s="25">
        <v>1</v>
      </c>
      <c r="B5" s="5" t="s">
        <v>243</v>
      </c>
      <c r="C5" s="5" t="s">
        <v>155</v>
      </c>
      <c r="D5" s="5" t="s">
        <v>204</v>
      </c>
      <c r="E5" s="5" t="s">
        <v>128</v>
      </c>
      <c r="F5" s="27">
        <v>60</v>
      </c>
      <c r="G5" s="5" t="s">
        <v>158</v>
      </c>
      <c r="H5" s="5" t="s">
        <v>154</v>
      </c>
      <c r="I5" s="7" t="s">
        <v>67</v>
      </c>
      <c r="J5" s="7" t="s">
        <v>14</v>
      </c>
      <c r="K5" s="8" t="s">
        <v>18</v>
      </c>
      <c r="L5" s="8"/>
      <c r="M5" s="9" t="str">
        <f>"110,0"</f>
        <v>110,0</v>
      </c>
      <c r="N5" s="10" t="str">
        <f>"112,8930"</f>
        <v>112,8930</v>
      </c>
      <c r="O5" s="5" t="s">
        <v>15</v>
      </c>
    </row>
    <row r="6" spans="1:23">
      <c r="A6" s="25">
        <v>1</v>
      </c>
      <c r="B6" s="5" t="s">
        <v>244</v>
      </c>
      <c r="C6" s="5" t="s">
        <v>155</v>
      </c>
      <c r="D6" s="5" t="s">
        <v>205</v>
      </c>
      <c r="E6" s="5" t="s">
        <v>129</v>
      </c>
      <c r="F6" s="27">
        <v>67.5</v>
      </c>
      <c r="G6" s="5" t="s">
        <v>160</v>
      </c>
      <c r="H6" s="5" t="s">
        <v>154</v>
      </c>
      <c r="I6" s="7" t="s">
        <v>66</v>
      </c>
      <c r="J6" s="7" t="s">
        <v>130</v>
      </c>
      <c r="K6" s="7" t="s">
        <v>104</v>
      </c>
      <c r="L6" s="8"/>
      <c r="M6" s="9" t="str">
        <f>"92,5"</f>
        <v>92,5</v>
      </c>
      <c r="N6" s="10" t="str">
        <f>"86,0250"</f>
        <v>86,0250</v>
      </c>
      <c r="O6" s="5" t="s">
        <v>15</v>
      </c>
    </row>
    <row r="7" spans="1:23">
      <c r="A7" s="25">
        <v>1</v>
      </c>
      <c r="B7" s="5" t="s">
        <v>228</v>
      </c>
      <c r="C7" s="5" t="s">
        <v>155</v>
      </c>
      <c r="D7" s="5" t="s">
        <v>186</v>
      </c>
      <c r="E7" s="5" t="s">
        <v>95</v>
      </c>
      <c r="F7" s="27">
        <v>75</v>
      </c>
      <c r="G7" s="5" t="s">
        <v>157</v>
      </c>
      <c r="H7" s="5" t="s">
        <v>154</v>
      </c>
      <c r="I7" s="7" t="s">
        <v>23</v>
      </c>
      <c r="J7" s="28">
        <v>0</v>
      </c>
      <c r="K7" s="28">
        <v>0</v>
      </c>
      <c r="L7" s="8"/>
      <c r="M7" s="9" t="str">
        <f>"145,0"</f>
        <v>145,0</v>
      </c>
      <c r="N7" s="10" t="str">
        <f>"124,1635"</f>
        <v>124,1635</v>
      </c>
      <c r="O7" s="5" t="s">
        <v>96</v>
      </c>
    </row>
    <row r="8" spans="1:23">
      <c r="A8" s="25">
        <v>1</v>
      </c>
      <c r="B8" s="5" t="s">
        <v>228</v>
      </c>
      <c r="C8" s="5" t="s">
        <v>155</v>
      </c>
      <c r="D8" s="5" t="s">
        <v>186</v>
      </c>
      <c r="E8" s="5" t="s">
        <v>95</v>
      </c>
      <c r="F8" s="27">
        <v>75</v>
      </c>
      <c r="G8" s="5" t="s">
        <v>157</v>
      </c>
      <c r="H8" s="5" t="s">
        <v>162</v>
      </c>
      <c r="I8" s="7" t="s">
        <v>23</v>
      </c>
      <c r="J8" s="28">
        <v>0</v>
      </c>
      <c r="K8" s="28">
        <v>0</v>
      </c>
      <c r="L8" s="8"/>
      <c r="M8" s="9" t="str">
        <f>"145,0"</f>
        <v>145,0</v>
      </c>
      <c r="N8" s="10" t="str">
        <f>"124,1635"</f>
        <v>124,1635</v>
      </c>
      <c r="O8" s="5" t="s">
        <v>96</v>
      </c>
    </row>
    <row r="9" spans="1:23">
      <c r="A9" s="25">
        <v>1</v>
      </c>
      <c r="B9" s="5" t="s">
        <v>229</v>
      </c>
      <c r="C9" s="5" t="s">
        <v>155</v>
      </c>
      <c r="D9" s="5" t="s">
        <v>187</v>
      </c>
      <c r="E9" s="5" t="s">
        <v>97</v>
      </c>
      <c r="F9" s="27">
        <v>75</v>
      </c>
      <c r="G9" s="5" t="s">
        <v>160</v>
      </c>
      <c r="H9" s="5" t="s">
        <v>167</v>
      </c>
      <c r="I9" s="7" t="s">
        <v>66</v>
      </c>
      <c r="J9" s="7" t="s">
        <v>12</v>
      </c>
      <c r="K9" s="7" t="s">
        <v>67</v>
      </c>
      <c r="L9" s="8"/>
      <c r="M9" s="9" t="str">
        <f>"100,0"</f>
        <v>100,0</v>
      </c>
      <c r="N9" s="10" t="str">
        <f>"96,2195"</f>
        <v>96,2195</v>
      </c>
      <c r="O9" s="5" t="s">
        <v>15</v>
      </c>
    </row>
    <row r="10" spans="1:23">
      <c r="A10" s="25">
        <v>1</v>
      </c>
      <c r="B10" s="5" t="s">
        <v>245</v>
      </c>
      <c r="C10" s="5" t="s">
        <v>156</v>
      </c>
      <c r="D10" s="5" t="s">
        <v>206</v>
      </c>
      <c r="E10" s="5" t="s">
        <v>131</v>
      </c>
      <c r="F10" s="27">
        <v>75</v>
      </c>
      <c r="G10" s="5" t="s">
        <v>164</v>
      </c>
      <c r="H10" s="5" t="s">
        <v>154</v>
      </c>
      <c r="I10" s="7" t="s">
        <v>42</v>
      </c>
      <c r="J10" s="7" t="s">
        <v>132</v>
      </c>
      <c r="K10" s="8" t="s">
        <v>133</v>
      </c>
      <c r="L10" s="8"/>
      <c r="M10" s="9" t="str">
        <f>"202,5"</f>
        <v>202,5</v>
      </c>
      <c r="N10" s="10" t="str">
        <f>"141,6994"</f>
        <v>141,6994</v>
      </c>
      <c r="O10" s="5" t="s">
        <v>15</v>
      </c>
    </row>
    <row r="11" spans="1:23">
      <c r="A11" s="25">
        <v>1</v>
      </c>
      <c r="B11" s="5" t="s">
        <v>246</v>
      </c>
      <c r="C11" s="5" t="s">
        <v>156</v>
      </c>
      <c r="D11" s="5" t="s">
        <v>207</v>
      </c>
      <c r="E11" s="5" t="s">
        <v>134</v>
      </c>
      <c r="F11" s="27">
        <v>100</v>
      </c>
      <c r="G11" s="5" t="s">
        <v>158</v>
      </c>
      <c r="H11" s="5" t="s">
        <v>154</v>
      </c>
      <c r="I11" s="7" t="s">
        <v>42</v>
      </c>
      <c r="J11" s="7" t="s">
        <v>52</v>
      </c>
      <c r="K11" s="7" t="s">
        <v>135</v>
      </c>
      <c r="L11" s="8"/>
      <c r="M11" s="9" t="str">
        <f>"232,5"</f>
        <v>232,5</v>
      </c>
      <c r="N11" s="10" t="str">
        <f>"136,9076"</f>
        <v>136,9076</v>
      </c>
      <c r="O11" s="5" t="s">
        <v>15</v>
      </c>
    </row>
    <row r="22" spans="2:6">
      <c r="B22" s="16"/>
      <c r="C22" s="16"/>
      <c r="D22" s="16"/>
    </row>
    <row r="23" spans="2:6">
      <c r="B23" s="17"/>
      <c r="C23" s="17"/>
      <c r="D23" s="16"/>
    </row>
    <row r="24" spans="2:6">
      <c r="B24" s="18"/>
      <c r="C24" s="18"/>
      <c r="D24" s="18"/>
      <c r="E24" s="18"/>
      <c r="F24" s="15"/>
    </row>
    <row r="25" spans="2:6">
      <c r="B25" s="11"/>
      <c r="C25" s="11"/>
    </row>
    <row r="27" spans="2:6">
      <c r="B27" s="17"/>
      <c r="C27" s="17"/>
      <c r="D27" s="16"/>
    </row>
    <row r="28" spans="2:6">
      <c r="B28" s="18"/>
      <c r="C28" s="18"/>
      <c r="D28" s="18"/>
      <c r="E28" s="18"/>
      <c r="F28" s="15"/>
    </row>
    <row r="29" spans="2:6">
      <c r="B29" s="11"/>
      <c r="C29" s="11"/>
    </row>
    <row r="30" spans="2:6">
      <c r="B30" s="11"/>
      <c r="C30" s="11"/>
    </row>
    <row r="31" spans="2:6">
      <c r="B31" s="11"/>
      <c r="C31" s="11"/>
    </row>
    <row r="32" spans="2:6">
      <c r="B32" s="11"/>
      <c r="C32" s="11"/>
    </row>
    <row r="34" spans="2:6">
      <c r="B34" s="17"/>
      <c r="C34" s="17"/>
      <c r="D34" s="16"/>
    </row>
    <row r="35" spans="2:6">
      <c r="B35" s="18"/>
      <c r="C35" s="18"/>
      <c r="D35" s="18"/>
      <c r="E35" s="18"/>
      <c r="F35" s="15"/>
    </row>
    <row r="36" spans="2:6">
      <c r="B36" s="11"/>
      <c r="C36" s="11"/>
    </row>
    <row r="37" spans="2:6">
      <c r="B37" s="11"/>
      <c r="C37" s="11"/>
    </row>
    <row r="40" spans="2:6">
      <c r="B40" s="16"/>
      <c r="C40" s="16"/>
      <c r="D40" s="16"/>
    </row>
    <row r="41" spans="2:6">
      <c r="B41" s="17"/>
      <c r="C41" s="17"/>
      <c r="D41" s="16"/>
    </row>
    <row r="42" spans="2:6">
      <c r="B42" s="18"/>
      <c r="C42" s="18"/>
      <c r="D42" s="18"/>
      <c r="E42" s="18"/>
      <c r="F42" s="15"/>
    </row>
    <row r="43" spans="2:6">
      <c r="B43" s="11"/>
      <c r="C43" s="11"/>
    </row>
    <row r="44" spans="2:6">
      <c r="B44" s="11"/>
      <c r="C44" s="11"/>
    </row>
  </sheetData>
  <mergeCells count="1">
    <mergeCell ref="I1:L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24"/>
  <sheetViews>
    <sheetView tabSelected="1" workbookViewId="0">
      <selection activeCell="A3" sqref="A3"/>
    </sheetView>
  </sheetViews>
  <sheetFormatPr defaultColWidth="9.140625" defaultRowHeight="12.75"/>
  <cols>
    <col min="1" max="1" width="9.140625" style="1"/>
    <col min="2" max="2" width="24.7109375" style="4" bestFit="1" customWidth="1"/>
    <col min="3" max="3" width="4.42578125" style="4" bestFit="1" customWidth="1"/>
    <col min="4" max="4" width="10.140625" style="4" bestFit="1" customWidth="1"/>
    <col min="5" max="5" width="5.5703125" style="4" bestFit="1" customWidth="1"/>
    <col min="6" max="6" width="3.7109375" style="4" bestFit="1" customWidth="1"/>
    <col min="7" max="7" width="6.28515625" style="4" bestFit="1" customWidth="1"/>
    <col min="8" max="8" width="20.42578125" style="4" bestFit="1" customWidth="1"/>
    <col min="9" max="11" width="5.5703125" style="1" customWidth="1"/>
    <col min="12" max="12" width="4.5703125" style="1" customWidth="1"/>
    <col min="13" max="13" width="7.7109375" style="2" bestFit="1" customWidth="1"/>
    <col min="14" max="14" width="8.5703125" style="3" bestFit="1" customWidth="1"/>
    <col min="15" max="15" width="16.28515625" style="4" bestFit="1" customWidth="1"/>
    <col min="16" max="16384" width="9.140625" style="1"/>
  </cols>
  <sheetData>
    <row r="1" spans="1:23" s="15" customFormat="1" ht="12.75" customHeight="1">
      <c r="A1" s="19" t="s">
        <v>144</v>
      </c>
      <c r="B1" s="19" t="s">
        <v>142</v>
      </c>
      <c r="C1" s="19" t="s">
        <v>152</v>
      </c>
      <c r="D1" s="20" t="s">
        <v>145</v>
      </c>
      <c r="E1" s="20" t="s">
        <v>141</v>
      </c>
      <c r="F1" s="20" t="s">
        <v>146</v>
      </c>
      <c r="G1" s="19" t="s">
        <v>147</v>
      </c>
      <c r="H1" s="19" t="s">
        <v>159</v>
      </c>
      <c r="I1" s="21" t="s">
        <v>151</v>
      </c>
      <c r="J1" s="22"/>
      <c r="K1" s="22"/>
      <c r="L1" s="23"/>
      <c r="M1" s="19" t="s">
        <v>148</v>
      </c>
      <c r="N1" s="19" t="s">
        <v>2</v>
      </c>
      <c r="O1" s="19" t="s">
        <v>1</v>
      </c>
      <c r="P1" s="14"/>
      <c r="Q1" s="14"/>
      <c r="R1" s="14"/>
      <c r="S1" s="14"/>
      <c r="T1" s="14"/>
      <c r="U1" s="14"/>
      <c r="V1" s="14"/>
      <c r="W1" s="14"/>
    </row>
    <row r="2" spans="1:23" s="15" customFormat="1" ht="21" customHeight="1">
      <c r="A2" s="19"/>
      <c r="B2" s="19"/>
      <c r="C2" s="19"/>
      <c r="D2" s="19"/>
      <c r="E2" s="19"/>
      <c r="F2" s="19"/>
      <c r="G2" s="19"/>
      <c r="H2" s="19"/>
      <c r="I2" s="19">
        <v>1</v>
      </c>
      <c r="J2" s="19">
        <v>2</v>
      </c>
      <c r="K2" s="19">
        <v>3</v>
      </c>
      <c r="L2" s="19" t="s">
        <v>3</v>
      </c>
      <c r="M2" s="19"/>
      <c r="N2" s="19"/>
      <c r="O2" s="19"/>
      <c r="P2" s="14"/>
      <c r="Q2" s="14"/>
      <c r="R2" s="14"/>
      <c r="S2" s="14"/>
      <c r="T2" s="14"/>
      <c r="U2" s="14"/>
      <c r="V2" s="14"/>
      <c r="W2" s="14"/>
    </row>
    <row r="3" spans="1:23">
      <c r="A3" s="25">
        <v>1</v>
      </c>
      <c r="B3" s="5" t="s">
        <v>228</v>
      </c>
      <c r="C3" s="5" t="s">
        <v>155</v>
      </c>
      <c r="D3" s="5" t="s">
        <v>186</v>
      </c>
      <c r="E3" s="6" t="s">
        <v>95</v>
      </c>
      <c r="F3" s="26">
        <v>75</v>
      </c>
      <c r="G3" s="5" t="s">
        <v>157</v>
      </c>
      <c r="H3" s="5" t="s">
        <v>154</v>
      </c>
      <c r="I3" s="7" t="s">
        <v>42</v>
      </c>
      <c r="J3" s="7" t="s">
        <v>29</v>
      </c>
      <c r="K3" s="7" t="s">
        <v>133</v>
      </c>
      <c r="L3" s="8"/>
      <c r="M3" s="9" t="str">
        <f>"207,5"</f>
        <v>207,5</v>
      </c>
      <c r="N3" s="10" t="str">
        <f>"177,6822"</f>
        <v>177,6822</v>
      </c>
      <c r="O3" s="5" t="s">
        <v>96</v>
      </c>
    </row>
    <row r="4" spans="1:23">
      <c r="A4" s="25">
        <v>1</v>
      </c>
      <c r="B4" s="5" t="s">
        <v>228</v>
      </c>
      <c r="C4" s="5" t="s">
        <v>155</v>
      </c>
      <c r="D4" s="5" t="s">
        <v>186</v>
      </c>
      <c r="E4" s="5" t="s">
        <v>95</v>
      </c>
      <c r="F4" s="27">
        <v>75</v>
      </c>
      <c r="G4" s="5" t="s">
        <v>157</v>
      </c>
      <c r="H4" s="5" t="s">
        <v>162</v>
      </c>
      <c r="I4" s="7" t="s">
        <v>42</v>
      </c>
      <c r="J4" s="7" t="s">
        <v>29</v>
      </c>
      <c r="K4" s="7" t="s">
        <v>133</v>
      </c>
      <c r="L4" s="8"/>
      <c r="M4" s="9" t="str">
        <f>"207,5"</f>
        <v>207,5</v>
      </c>
      <c r="N4" s="10" t="str">
        <f>"177,6822"</f>
        <v>177,6822</v>
      </c>
      <c r="O4" s="5" t="s">
        <v>96</v>
      </c>
    </row>
    <row r="5" spans="1:23">
      <c r="A5" s="25">
        <v>2</v>
      </c>
      <c r="B5" s="6" t="s">
        <v>224</v>
      </c>
      <c r="C5" s="6" t="s">
        <v>155</v>
      </c>
      <c r="D5" s="6" t="s">
        <v>182</v>
      </c>
      <c r="E5" s="6" t="s">
        <v>88</v>
      </c>
      <c r="F5" s="26">
        <v>75</v>
      </c>
      <c r="G5" s="6" t="s">
        <v>157</v>
      </c>
      <c r="H5" s="6" t="s">
        <v>162</v>
      </c>
      <c r="I5" s="6" t="s">
        <v>33</v>
      </c>
      <c r="J5" s="30">
        <v>0</v>
      </c>
      <c r="K5" s="30">
        <v>0</v>
      </c>
      <c r="L5" s="29"/>
      <c r="M5" s="24" t="str">
        <f>"170,0"</f>
        <v>170,0</v>
      </c>
      <c r="N5" s="24" t="str">
        <f>"145,2990"</f>
        <v>145,2990</v>
      </c>
      <c r="O5" s="6" t="s">
        <v>15</v>
      </c>
      <c r="P5" s="13"/>
      <c r="Q5" s="13"/>
      <c r="R5" s="13"/>
      <c r="S5" s="13"/>
      <c r="T5" s="13"/>
    </row>
    <row r="16" spans="1:23">
      <c r="B16" s="16"/>
      <c r="C16" s="16"/>
      <c r="D16" s="16"/>
    </row>
    <row r="17" spans="2:6">
      <c r="B17" s="17"/>
      <c r="C17" s="17"/>
      <c r="D17" s="16"/>
    </row>
    <row r="18" spans="2:6">
      <c r="B18" s="18"/>
      <c r="C18" s="18"/>
      <c r="D18" s="18"/>
      <c r="E18" s="18"/>
      <c r="F18" s="15"/>
    </row>
    <row r="19" spans="2:6">
      <c r="B19" s="11"/>
      <c r="C19" s="11"/>
    </row>
    <row r="21" spans="2:6">
      <c r="B21" s="17"/>
      <c r="C21" s="17"/>
      <c r="D21" s="16"/>
    </row>
    <row r="22" spans="2:6">
      <c r="B22" s="18"/>
      <c r="C22" s="18"/>
      <c r="D22" s="18"/>
      <c r="E22" s="18"/>
      <c r="F22" s="15"/>
    </row>
    <row r="23" spans="2:6">
      <c r="B23" s="11"/>
      <c r="C23" s="11"/>
    </row>
    <row r="24" spans="2:6">
      <c r="B24" s="11"/>
      <c r="C24" s="11"/>
    </row>
  </sheetData>
  <mergeCells count="1">
    <mergeCell ref="I1:L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W35"/>
  <sheetViews>
    <sheetView workbookViewId="0">
      <selection activeCell="B1" sqref="B1"/>
    </sheetView>
  </sheetViews>
  <sheetFormatPr defaultColWidth="9.140625" defaultRowHeight="12.75"/>
  <cols>
    <col min="1" max="1" width="9.140625" style="1"/>
    <col min="2" max="2" width="24.7109375" style="4" bestFit="1" customWidth="1"/>
    <col min="3" max="3" width="4.42578125" style="4" bestFit="1" customWidth="1"/>
    <col min="4" max="4" width="10.140625" style="4" bestFit="1" customWidth="1"/>
    <col min="5" max="5" width="6.5703125" style="4" bestFit="1" customWidth="1"/>
    <col min="6" max="6" width="6.28515625" style="4" customWidth="1"/>
    <col min="7" max="7" width="13.140625" style="4" bestFit="1" customWidth="1"/>
    <col min="8" max="8" width="20.42578125" style="4" bestFit="1" customWidth="1"/>
    <col min="9" max="11" width="5.5703125" style="1" customWidth="1"/>
    <col min="12" max="12" width="4.5703125" style="1" customWidth="1"/>
    <col min="13" max="15" width="5.5703125" style="1" customWidth="1"/>
    <col min="16" max="16" width="4.5703125" style="1" customWidth="1"/>
    <col min="17" max="19" width="5.5703125" style="1" customWidth="1"/>
    <col min="20" max="20" width="4.5703125" style="1" customWidth="1"/>
    <col min="21" max="21" width="7.7109375" style="2" bestFit="1" customWidth="1"/>
    <col min="22" max="22" width="8.5703125" style="3" bestFit="1" customWidth="1"/>
    <col min="23" max="23" width="8.28515625" style="4" bestFit="1" customWidth="1"/>
    <col min="24" max="16384" width="9.140625" style="1"/>
  </cols>
  <sheetData>
    <row r="1" spans="1:23" s="15" customFormat="1">
      <c r="A1" s="19" t="s">
        <v>144</v>
      </c>
      <c r="B1" s="19" t="s">
        <v>142</v>
      </c>
      <c r="C1" s="19" t="s">
        <v>152</v>
      </c>
      <c r="D1" s="20" t="s">
        <v>145</v>
      </c>
      <c r="E1" s="20" t="s">
        <v>141</v>
      </c>
      <c r="F1" s="20" t="s">
        <v>146</v>
      </c>
      <c r="G1" s="19" t="s">
        <v>147</v>
      </c>
      <c r="H1" s="19" t="s">
        <v>159</v>
      </c>
      <c r="I1" s="21" t="s">
        <v>4</v>
      </c>
      <c r="J1" s="22"/>
      <c r="K1" s="22"/>
      <c r="L1" s="23"/>
      <c r="M1" s="21" t="s">
        <v>150</v>
      </c>
      <c r="N1" s="22"/>
      <c r="O1" s="22"/>
      <c r="P1" s="23"/>
      <c r="Q1" s="21" t="s">
        <v>151</v>
      </c>
      <c r="R1" s="22"/>
      <c r="S1" s="22"/>
      <c r="T1" s="23"/>
      <c r="U1" s="19" t="s">
        <v>148</v>
      </c>
      <c r="V1" s="19" t="s">
        <v>2</v>
      </c>
      <c r="W1" s="19" t="s">
        <v>1</v>
      </c>
    </row>
    <row r="2" spans="1:23" s="15" customFormat="1" ht="21" customHeight="1">
      <c r="A2" s="19"/>
      <c r="B2" s="19"/>
      <c r="C2" s="19"/>
      <c r="D2" s="19"/>
      <c r="E2" s="19"/>
      <c r="F2" s="19"/>
      <c r="G2" s="19"/>
      <c r="H2" s="19"/>
      <c r="I2" s="19">
        <v>1</v>
      </c>
      <c r="J2" s="19">
        <v>2</v>
      </c>
      <c r="K2" s="19">
        <v>3</v>
      </c>
      <c r="L2" s="19" t="s">
        <v>3</v>
      </c>
      <c r="M2" s="19">
        <v>1</v>
      </c>
      <c r="N2" s="19">
        <v>2</v>
      </c>
      <c r="O2" s="19">
        <v>3</v>
      </c>
      <c r="P2" s="19" t="s">
        <v>3</v>
      </c>
      <c r="Q2" s="19">
        <v>1</v>
      </c>
      <c r="R2" s="19">
        <v>2</v>
      </c>
      <c r="S2" s="19">
        <v>3</v>
      </c>
      <c r="T2" s="19" t="s">
        <v>3</v>
      </c>
      <c r="U2" s="19"/>
      <c r="V2" s="19"/>
      <c r="W2" s="19"/>
    </row>
    <row r="3" spans="1:23">
      <c r="A3" s="25">
        <v>1</v>
      </c>
      <c r="B3" s="5" t="s">
        <v>247</v>
      </c>
      <c r="C3" s="5" t="s">
        <v>155</v>
      </c>
      <c r="D3" s="5" t="s">
        <v>208</v>
      </c>
      <c r="E3" s="6" t="s">
        <v>6</v>
      </c>
      <c r="F3" s="26">
        <v>60</v>
      </c>
      <c r="G3" s="5" t="s">
        <v>160</v>
      </c>
      <c r="H3" s="5" t="s">
        <v>154</v>
      </c>
      <c r="I3" s="7" t="s">
        <v>7</v>
      </c>
      <c r="J3" s="7" t="s">
        <v>8</v>
      </c>
      <c r="K3" s="7" t="s">
        <v>9</v>
      </c>
      <c r="L3" s="8"/>
      <c r="M3" s="7" t="s">
        <v>10</v>
      </c>
      <c r="N3" s="7" t="s">
        <v>11</v>
      </c>
      <c r="O3" s="8" t="s">
        <v>7</v>
      </c>
      <c r="P3" s="8"/>
      <c r="Q3" s="7" t="s">
        <v>12</v>
      </c>
      <c r="R3" s="7" t="s">
        <v>13</v>
      </c>
      <c r="S3" s="7" t="s">
        <v>14</v>
      </c>
      <c r="T3" s="8"/>
      <c r="U3" s="9" t="str">
        <f>"250,0"</f>
        <v>250,0</v>
      </c>
      <c r="V3" s="10" t="str">
        <f>"250,9250"</f>
        <v>250,9250</v>
      </c>
      <c r="W3" s="5" t="s">
        <v>15</v>
      </c>
    </row>
    <row r="4" spans="1:23">
      <c r="A4" s="25">
        <v>1</v>
      </c>
      <c r="B4" s="5" t="s">
        <v>248</v>
      </c>
      <c r="C4" s="5" t="s">
        <v>155</v>
      </c>
      <c r="D4" s="5" t="s">
        <v>209</v>
      </c>
      <c r="E4" s="5" t="s">
        <v>16</v>
      </c>
      <c r="F4" s="27">
        <v>67.5</v>
      </c>
      <c r="G4" s="5" t="s">
        <v>160</v>
      </c>
      <c r="H4" s="5" t="s">
        <v>154</v>
      </c>
      <c r="I4" s="7" t="s">
        <v>7</v>
      </c>
      <c r="J4" s="7" t="s">
        <v>8</v>
      </c>
      <c r="K4" s="7" t="s">
        <v>17</v>
      </c>
      <c r="L4" s="8"/>
      <c r="M4" s="7" t="s">
        <v>10</v>
      </c>
      <c r="N4" s="8" t="s">
        <v>11</v>
      </c>
      <c r="O4" s="7" t="s">
        <v>11</v>
      </c>
      <c r="P4" s="8"/>
      <c r="Q4" s="7" t="s">
        <v>12</v>
      </c>
      <c r="R4" s="7" t="s">
        <v>13</v>
      </c>
      <c r="S4" s="7" t="s">
        <v>18</v>
      </c>
      <c r="T4" s="8"/>
      <c r="U4" s="9" t="str">
        <f>"252,5"</f>
        <v>252,5</v>
      </c>
      <c r="V4" s="10" t="str">
        <f>"232,5778"</f>
        <v>232,5778</v>
      </c>
      <c r="W4" s="5" t="s">
        <v>15</v>
      </c>
    </row>
    <row r="5" spans="1:23">
      <c r="A5" s="25">
        <v>1</v>
      </c>
      <c r="B5" s="5" t="s">
        <v>249</v>
      </c>
      <c r="C5" s="5" t="s">
        <v>156</v>
      </c>
      <c r="D5" s="5" t="s">
        <v>210</v>
      </c>
      <c r="E5" s="5" t="s">
        <v>19</v>
      </c>
      <c r="F5" s="27">
        <v>82.5</v>
      </c>
      <c r="G5" s="5" t="s">
        <v>173</v>
      </c>
      <c r="H5" s="5" t="s">
        <v>154</v>
      </c>
      <c r="I5" s="7" t="s">
        <v>20</v>
      </c>
      <c r="J5" s="7" t="s">
        <v>21</v>
      </c>
      <c r="K5" s="8" t="s">
        <v>22</v>
      </c>
      <c r="L5" s="8"/>
      <c r="M5" s="7" t="s">
        <v>23</v>
      </c>
      <c r="N5" s="8" t="s">
        <v>24</v>
      </c>
      <c r="O5" s="8" t="s">
        <v>25</v>
      </c>
      <c r="P5" s="8"/>
      <c r="Q5" s="7" t="s">
        <v>26</v>
      </c>
      <c r="R5" s="8" t="s">
        <v>27</v>
      </c>
      <c r="S5" s="28">
        <v>0</v>
      </c>
      <c r="T5" s="8"/>
      <c r="U5" s="9" t="str">
        <f>"590,0"</f>
        <v>590,0</v>
      </c>
      <c r="V5" s="10" t="str">
        <f>"380,9040"</f>
        <v>380,9040</v>
      </c>
      <c r="W5" s="5" t="s">
        <v>15</v>
      </c>
    </row>
    <row r="6" spans="1:23">
      <c r="A6" s="25">
        <v>1</v>
      </c>
      <c r="B6" s="5" t="s">
        <v>250</v>
      </c>
      <c r="C6" s="5" t="s">
        <v>156</v>
      </c>
      <c r="D6" s="5" t="s">
        <v>211</v>
      </c>
      <c r="E6" s="5" t="s">
        <v>28</v>
      </c>
      <c r="F6" s="27">
        <v>100</v>
      </c>
      <c r="G6" s="5" t="s">
        <v>164</v>
      </c>
      <c r="H6" s="5" t="s">
        <v>154</v>
      </c>
      <c r="I6" s="7" t="s">
        <v>29</v>
      </c>
      <c r="J6" s="7" t="s">
        <v>30</v>
      </c>
      <c r="K6" s="7" t="s">
        <v>31</v>
      </c>
      <c r="L6" s="8"/>
      <c r="M6" s="7" t="s">
        <v>32</v>
      </c>
      <c r="N6" s="7" t="s">
        <v>33</v>
      </c>
      <c r="O6" s="7" t="s">
        <v>34</v>
      </c>
      <c r="P6" s="8"/>
      <c r="Q6" s="7" t="s">
        <v>30</v>
      </c>
      <c r="R6" s="7" t="s">
        <v>35</v>
      </c>
      <c r="S6" s="8" t="s">
        <v>36</v>
      </c>
      <c r="T6" s="8"/>
      <c r="U6" s="9" t="str">
        <f>"630,0"</f>
        <v>630,0</v>
      </c>
      <c r="V6" s="10" t="str">
        <f>"370,7865"</f>
        <v>370,7865</v>
      </c>
      <c r="W6" s="5" t="s">
        <v>15</v>
      </c>
    </row>
    <row r="7" spans="1:23">
      <c r="A7" s="25">
        <v>1</v>
      </c>
      <c r="B7" s="5" t="s">
        <v>251</v>
      </c>
      <c r="C7" s="5" t="s">
        <v>156</v>
      </c>
      <c r="D7" s="5" t="s">
        <v>212</v>
      </c>
      <c r="E7" s="5" t="s">
        <v>37</v>
      </c>
      <c r="F7" s="27">
        <v>100</v>
      </c>
      <c r="G7" s="5" t="s">
        <v>160</v>
      </c>
      <c r="H7" s="5" t="s">
        <v>162</v>
      </c>
      <c r="I7" s="7" t="s">
        <v>29</v>
      </c>
      <c r="J7" s="7" t="s">
        <v>38</v>
      </c>
      <c r="K7" s="28">
        <v>0</v>
      </c>
      <c r="L7" s="8"/>
      <c r="M7" s="7" t="s">
        <v>39</v>
      </c>
      <c r="N7" s="7" t="s">
        <v>25</v>
      </c>
      <c r="O7" s="28">
        <v>0</v>
      </c>
      <c r="P7" s="8"/>
      <c r="Q7" s="7" t="s">
        <v>40</v>
      </c>
      <c r="R7" s="7" t="s">
        <v>26</v>
      </c>
      <c r="S7" s="7" t="s">
        <v>27</v>
      </c>
      <c r="T7" s="8"/>
      <c r="U7" s="9" t="str">
        <f>"635,0"</f>
        <v>635,0</v>
      </c>
      <c r="V7" s="10" t="str">
        <f>"384,7911"</f>
        <v>384,7911</v>
      </c>
      <c r="W7" s="5" t="s">
        <v>15</v>
      </c>
    </row>
    <row r="8" spans="1:23">
      <c r="A8" s="25">
        <v>1</v>
      </c>
      <c r="B8" s="5" t="s">
        <v>252</v>
      </c>
      <c r="C8" s="5" t="s">
        <v>156</v>
      </c>
      <c r="D8" s="5" t="s">
        <v>213</v>
      </c>
      <c r="E8" s="5" t="s">
        <v>41</v>
      </c>
      <c r="F8" s="27">
        <v>110</v>
      </c>
      <c r="G8" s="5" t="s">
        <v>164</v>
      </c>
      <c r="H8" s="5" t="s">
        <v>154</v>
      </c>
      <c r="I8" s="7" t="s">
        <v>42</v>
      </c>
      <c r="J8" s="7" t="s">
        <v>22</v>
      </c>
      <c r="K8" s="7" t="s">
        <v>30</v>
      </c>
      <c r="L8" s="8"/>
      <c r="M8" s="7" t="s">
        <v>43</v>
      </c>
      <c r="N8" s="7" t="s">
        <v>33</v>
      </c>
      <c r="O8" s="8" t="s">
        <v>34</v>
      </c>
      <c r="P8" s="8"/>
      <c r="Q8" s="7" t="s">
        <v>40</v>
      </c>
      <c r="R8" s="7" t="s">
        <v>44</v>
      </c>
      <c r="S8" s="8" t="s">
        <v>45</v>
      </c>
      <c r="T8" s="8"/>
      <c r="U8" s="9" t="str">
        <f>"650,0"</f>
        <v>650,0</v>
      </c>
      <c r="V8" s="10" t="str">
        <f>"368,3225"</f>
        <v>368,3225</v>
      </c>
      <c r="W8" s="5" t="s">
        <v>15</v>
      </c>
    </row>
    <row r="19" spans="2:6">
      <c r="B19" s="16"/>
      <c r="C19" s="16"/>
      <c r="D19" s="16"/>
    </row>
    <row r="20" spans="2:6">
      <c r="B20" s="17"/>
      <c r="C20" s="17"/>
      <c r="D20" s="16"/>
    </row>
    <row r="21" spans="2:6">
      <c r="B21" s="18"/>
      <c r="C21" s="18"/>
      <c r="D21" s="18"/>
      <c r="E21" s="18"/>
      <c r="F21" s="15"/>
    </row>
    <row r="22" spans="2:6">
      <c r="B22" s="11"/>
      <c r="C22" s="11"/>
    </row>
    <row r="23" spans="2:6">
      <c r="B23" s="11"/>
      <c r="C23" s="11"/>
    </row>
    <row r="26" spans="2:6">
      <c r="B26" s="16"/>
      <c r="C26" s="16"/>
      <c r="D26" s="16"/>
    </row>
    <row r="27" spans="2:6">
      <c r="B27" s="17"/>
      <c r="C27" s="17"/>
      <c r="D27" s="16"/>
    </row>
    <row r="28" spans="2:6">
      <c r="B28" s="18"/>
      <c r="C28" s="18"/>
      <c r="D28" s="18"/>
      <c r="E28" s="18"/>
      <c r="F28" s="15"/>
    </row>
    <row r="29" spans="2:6">
      <c r="B29" s="11"/>
      <c r="C29" s="11"/>
    </row>
    <row r="30" spans="2:6">
      <c r="B30" s="11"/>
      <c r="C30" s="11"/>
    </row>
    <row r="31" spans="2:6">
      <c r="B31" s="11"/>
      <c r="C31" s="11"/>
    </row>
    <row r="33" spans="2:6">
      <c r="B33" s="17"/>
      <c r="C33" s="17"/>
      <c r="D33" s="16"/>
    </row>
    <row r="34" spans="2:6">
      <c r="B34" s="18"/>
      <c r="C34" s="18"/>
      <c r="D34" s="18"/>
      <c r="E34" s="18"/>
      <c r="F34" s="15"/>
    </row>
    <row r="35" spans="2:6">
      <c r="B35" s="11"/>
      <c r="C35" s="11"/>
    </row>
  </sheetData>
  <mergeCells count="3">
    <mergeCell ref="I1:L1"/>
    <mergeCell ref="M1:P1"/>
    <mergeCell ref="Q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AWPC PL Raw</vt:lpstr>
      <vt:lpstr>AWPC CL PL</vt:lpstr>
      <vt:lpstr>AWPC PL</vt:lpstr>
      <vt:lpstr>AWPC BP Raw</vt:lpstr>
      <vt:lpstr>AWPC BP Soft std</vt:lpstr>
      <vt:lpstr>AWPC SC</vt:lpstr>
      <vt:lpstr>AWPC DL Raw</vt:lpstr>
      <vt:lpstr>AWPC DL</vt:lpstr>
      <vt:lpstr>WPC PL Raw</vt:lpstr>
      <vt:lpstr>WPC CL PL</vt:lpstr>
      <vt:lpstr>WPC BP Raw</vt:lpstr>
      <vt:lpstr>WPC BP Soft std</vt:lpstr>
      <vt:lpstr>WPC DL 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Pete Kravtsov</cp:lastModifiedBy>
  <cp:lastPrinted>2015-07-16T19:10:53Z</cp:lastPrinted>
  <dcterms:created xsi:type="dcterms:W3CDTF">2002-06-16T13:36:44Z</dcterms:created>
  <dcterms:modified xsi:type="dcterms:W3CDTF">2021-09-13T13:20:15Z</dcterms:modified>
</cp:coreProperties>
</file>