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Сентябрь/"/>
    </mc:Choice>
  </mc:AlternateContent>
  <xr:revisionPtr revIDLastSave="0" documentId="13_ncr:1_{87730B35-4DF9-A247-9E18-0B1A21816B49}" xr6:coauthVersionLast="45" xr6:coauthVersionMax="45" xr10:uidLastSave="{00000000-0000-0000-0000-000000000000}"/>
  <bookViews>
    <workbookView xWindow="520" yWindow="580" windowWidth="27840" windowHeight="15540" xr2:uid="{00000000-000D-0000-FFFF-FFFF00000000}"/>
  </bookViews>
  <sheets>
    <sheet name="WRPF ПЛ без экипировки ДК" sheetId="8" r:id="rId1"/>
    <sheet name="WRPF ПЛ без экипировки" sheetId="7" r:id="rId2"/>
    <sheet name="WRPF Двоеборье без экип ДК" sheetId="19" r:id="rId3"/>
    <sheet name="WRPF Жим лежа без экип ДК" sheetId="11" r:id="rId4"/>
    <sheet name="WRPF Жим лежа без экип" sheetId="10" r:id="rId5"/>
    <sheet name="WEPF Жим однослой ДК" sheetId="13" r:id="rId6"/>
    <sheet name="WEPF Жим софт однопетельная ДК" sheetId="12" r:id="rId7"/>
    <sheet name="WEPF Жим софт многопетельнаяДК" sheetId="15" r:id="rId8"/>
    <sheet name="WEPF Жим софт многопетельная" sheetId="14" r:id="rId9"/>
    <sheet name="WRPF Тяга без экипировки ДК" sheetId="17" r:id="rId10"/>
    <sheet name="WRPF Тяга без экипировки" sheetId="16" r:id="rId11"/>
    <sheet name="WEPF Тяга экип" sheetId="18" r:id="rId1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19" l="1"/>
  <c r="P6" i="19"/>
  <c r="O6" i="19"/>
  <c r="L6" i="18"/>
  <c r="L18" i="17"/>
  <c r="K18" i="17"/>
  <c r="L15" i="17"/>
  <c r="K15" i="17"/>
  <c r="L12" i="17"/>
  <c r="K12" i="17"/>
  <c r="L9" i="17"/>
  <c r="K9" i="17"/>
  <c r="L6" i="17"/>
  <c r="K6" i="17"/>
  <c r="L15" i="16"/>
  <c r="K15" i="16"/>
  <c r="L12" i="16"/>
  <c r="K12" i="16"/>
  <c r="L9" i="16"/>
  <c r="K9" i="16"/>
  <c r="L6" i="16"/>
  <c r="K6" i="16"/>
  <c r="L9" i="15"/>
  <c r="L6" i="15"/>
  <c r="L6" i="14"/>
  <c r="K6" i="14"/>
  <c r="L6" i="13"/>
  <c r="K6" i="13"/>
  <c r="L12" i="12"/>
  <c r="K12" i="12"/>
  <c r="L9" i="12"/>
  <c r="K9" i="12"/>
  <c r="L6" i="12"/>
  <c r="K6" i="12"/>
  <c r="L37" i="11"/>
  <c r="K37" i="11"/>
  <c r="L34" i="11"/>
  <c r="K34" i="11"/>
  <c r="L31" i="11"/>
  <c r="K31" i="11"/>
  <c r="L28" i="11"/>
  <c r="K28" i="11"/>
  <c r="L27" i="11"/>
  <c r="K27" i="11"/>
  <c r="L26" i="11"/>
  <c r="K26" i="11"/>
  <c r="L25" i="11"/>
  <c r="L24" i="11"/>
  <c r="K24" i="11"/>
  <c r="L21" i="11"/>
  <c r="K21" i="11"/>
  <c r="L18" i="11"/>
  <c r="K18" i="11"/>
  <c r="L17" i="11"/>
  <c r="K17" i="11"/>
  <c r="L16" i="11"/>
  <c r="K16" i="11"/>
  <c r="L13" i="11"/>
  <c r="K13" i="11"/>
  <c r="L12" i="11"/>
  <c r="K12" i="11"/>
  <c r="L11" i="11"/>
  <c r="K11" i="11"/>
  <c r="L10" i="11"/>
  <c r="K10" i="11"/>
  <c r="L7" i="11"/>
  <c r="K7" i="11"/>
  <c r="L6" i="11"/>
  <c r="K6" i="11"/>
  <c r="L9" i="10"/>
  <c r="K9" i="10"/>
  <c r="L6" i="10"/>
  <c r="K6" i="10"/>
  <c r="T12" i="8"/>
  <c r="S12" i="8"/>
  <c r="T9" i="8"/>
  <c r="S9" i="8"/>
  <c r="T6" i="8"/>
  <c r="S6" i="8"/>
  <c r="T9" i="7"/>
  <c r="S9" i="7"/>
  <c r="T6" i="7"/>
  <c r="S6" i="7"/>
</calcChain>
</file>

<file path=xl/sharedStrings.xml><?xml version="1.0" encoding="utf-8"?>
<sst xmlns="http://schemas.openxmlformats.org/spreadsheetml/2006/main" count="718" uniqueCount="248">
  <si>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</si>
  <si>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</si>
  <si>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</si>
  <si>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</si>
  <si>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</si>
  <si>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</si>
  <si>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</si>
  <si>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</si>
  <si>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/>
  </si>
  <si>
    <t>Приседание</t>
  </si>
  <si>
    <t>Жим лёжа</t>
  </si>
  <si>
    <t>Становая тяга</t>
  </si>
  <si>
    <t>ВЕСОВАЯ КАТЕГОРИЯ   67.5</t>
  </si>
  <si>
    <t>Шишикин Илья</t>
  </si>
  <si>
    <t>Открытая (12.08.1993)/28</t>
  </si>
  <si>
    <t>66,20</t>
  </si>
  <si>
    <t xml:space="preserve">Пенза/Пензенская область </t>
  </si>
  <si>
    <t>170,0</t>
  </si>
  <si>
    <t>180,0</t>
  </si>
  <si>
    <t>185,0</t>
  </si>
  <si>
    <t>120,0</t>
  </si>
  <si>
    <t>125,0</t>
  </si>
  <si>
    <t>130,0</t>
  </si>
  <si>
    <t>200,0</t>
  </si>
  <si>
    <t>215,0</t>
  </si>
  <si>
    <t>ВЕСОВАЯ КАТЕГОРИЯ   82.5</t>
  </si>
  <si>
    <t>Пономарев Иван</t>
  </si>
  <si>
    <t>Открытая (30.06.1988)/33</t>
  </si>
  <si>
    <t>78,20</t>
  </si>
  <si>
    <t xml:space="preserve">Ульяновск/Ульяновская область </t>
  </si>
  <si>
    <t>210,0</t>
  </si>
  <si>
    <t>217,5</t>
  </si>
  <si>
    <t>135,0</t>
  </si>
  <si>
    <t>145,0</t>
  </si>
  <si>
    <t>150,0</t>
  </si>
  <si>
    <t>270,0</t>
  </si>
  <si>
    <t>285,0</t>
  </si>
  <si>
    <t>300,0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</si>
  <si>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</si>
  <si>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</si>
  <si>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</si>
  <si>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</si>
  <si>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</si>
  <si>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82.5</t>
  </si>
  <si>
    <t>1</t>
  </si>
  <si>
    <t>ВЕСОВАЯ КАТЕГОРИЯ   52</t>
  </si>
  <si>
    <t>Иванова Анастасия</t>
  </si>
  <si>
    <t>Открытая (28.12.1992)/28</t>
  </si>
  <si>
    <t>51,50</t>
  </si>
  <si>
    <t>80,0</t>
  </si>
  <si>
    <t>85,0</t>
  </si>
  <si>
    <t>87,5</t>
  </si>
  <si>
    <t>37,5</t>
  </si>
  <si>
    <t>40,0</t>
  </si>
  <si>
    <t>42,5</t>
  </si>
  <si>
    <t>92,5</t>
  </si>
  <si>
    <t>102,5</t>
  </si>
  <si>
    <t xml:space="preserve">Пономарев И. </t>
  </si>
  <si>
    <t>ВЕСОВАЯ КАТЕГОРИЯ   75</t>
  </si>
  <si>
    <t>Сагдеев Султан</t>
  </si>
  <si>
    <t>Юниоры (06.04.2000)/21</t>
  </si>
  <si>
    <t>74,80</t>
  </si>
  <si>
    <t>140,0</t>
  </si>
  <si>
    <t>100,0</t>
  </si>
  <si>
    <t>107,5</t>
  </si>
  <si>
    <t>110,0</t>
  </si>
  <si>
    <t>160,0</t>
  </si>
  <si>
    <t>182,5</t>
  </si>
  <si>
    <t>ВЕСОВАЯ КАТЕГОРИЯ   90</t>
  </si>
  <si>
    <t>Парамонов Данила</t>
  </si>
  <si>
    <t>Открытая (24.01.1996)/25</t>
  </si>
  <si>
    <t>88,90</t>
  </si>
  <si>
    <t>95,0</t>
  </si>
  <si>
    <t>155,0</t>
  </si>
  <si>
    <t>165,0</t>
  </si>
  <si>
    <t>175,0</t>
  </si>
  <si>
    <t>Результат</t>
  </si>
  <si>
    <t>ВЕСОВАЯ КАТЕГОРИЯ   60</t>
  </si>
  <si>
    <t>Сингильдина Анна</t>
  </si>
  <si>
    <t>Открытая (06.07.1985)/36</t>
  </si>
  <si>
    <t>59,80</t>
  </si>
  <si>
    <t xml:space="preserve">Чадаев А. </t>
  </si>
  <si>
    <t>Нестерко Сергей</t>
  </si>
  <si>
    <t>Открытая (29.04.1983)/38</t>
  </si>
  <si>
    <t>77,70</t>
  </si>
  <si>
    <t>137,5</t>
  </si>
  <si>
    <t xml:space="preserve">Результат </t>
  </si>
  <si>
    <t>Попов Антон</t>
  </si>
  <si>
    <t>Открытая (11.01.1989)/32</t>
  </si>
  <si>
    <t>64,30</t>
  </si>
  <si>
    <t>Зайнетдинов Руслан</t>
  </si>
  <si>
    <t>Открытая (05.11.1996)/24</t>
  </si>
  <si>
    <t>65,30</t>
  </si>
  <si>
    <t>90,0</t>
  </si>
  <si>
    <t>Власов Александр</t>
  </si>
  <si>
    <t>Юниоры (18.10.1998)/22</t>
  </si>
  <si>
    <t>69,60</t>
  </si>
  <si>
    <t>147,5</t>
  </si>
  <si>
    <t>Хайсаров Делюс</t>
  </si>
  <si>
    <t>Открытая (16.02.1990)/31</t>
  </si>
  <si>
    <t>117,5</t>
  </si>
  <si>
    <t xml:space="preserve">Масягутов С. </t>
  </si>
  <si>
    <t>Карагодин Александр</t>
  </si>
  <si>
    <t>Открытая (07.05.1991)/30</t>
  </si>
  <si>
    <t>74,40</t>
  </si>
  <si>
    <t>112,5</t>
  </si>
  <si>
    <t>Никифоров Владимир</t>
  </si>
  <si>
    <t>Мастера 40-49 (16.08.1975)/46</t>
  </si>
  <si>
    <t>74,10</t>
  </si>
  <si>
    <t>Новичков Евгений</t>
  </si>
  <si>
    <t>Юноши 17-19 (09.07.2002)/19</t>
  </si>
  <si>
    <t>79,90</t>
  </si>
  <si>
    <t>Павлов Дмитрий</t>
  </si>
  <si>
    <t>Открытая (07.10.1988)/32</t>
  </si>
  <si>
    <t>80,90</t>
  </si>
  <si>
    <t>Теребилов Анатолий</t>
  </si>
  <si>
    <t>Открытая (21.10.1981)/39</t>
  </si>
  <si>
    <t xml:space="preserve">Севастьянов А. </t>
  </si>
  <si>
    <t>Яббаров Альберт</t>
  </si>
  <si>
    <t>Юниоры (10.07.1999)/22</t>
  </si>
  <si>
    <t>84,20</t>
  </si>
  <si>
    <t xml:space="preserve">Димитровград/Ульяновская область </t>
  </si>
  <si>
    <t xml:space="preserve">Лагутин Е. </t>
  </si>
  <si>
    <t>ВЕСОВАЯ КАТЕГОРИЯ   100</t>
  </si>
  <si>
    <t>Филатов Алексей</t>
  </si>
  <si>
    <t>Юноши 17-19 (07.05.2002)/19</t>
  </si>
  <si>
    <t>91,50</t>
  </si>
  <si>
    <t>Богданов Александр</t>
  </si>
  <si>
    <t>Юниоры (16.10.1997)/23</t>
  </si>
  <si>
    <t>97,20</t>
  </si>
  <si>
    <t>220,0</t>
  </si>
  <si>
    <t>Лагутин Евгений</t>
  </si>
  <si>
    <t>Открытая (04.06.1988)/33</t>
  </si>
  <si>
    <t>162,5</t>
  </si>
  <si>
    <t>Кузьминых Денис</t>
  </si>
  <si>
    <t>Открытая (30.01.1984)/37</t>
  </si>
  <si>
    <t>97,90</t>
  </si>
  <si>
    <t>152,5</t>
  </si>
  <si>
    <t>Поселеннов Юрий</t>
  </si>
  <si>
    <t>Открытая (30.10.1987)/33</t>
  </si>
  <si>
    <t>98,00</t>
  </si>
  <si>
    <t>142,5</t>
  </si>
  <si>
    <t xml:space="preserve">Степанов В. </t>
  </si>
  <si>
    <t>ВЕСОВАЯ КАТЕГОРИЯ   110</t>
  </si>
  <si>
    <t>Сергеев Денис</t>
  </si>
  <si>
    <t>Открытая (17.08.1991)/30</t>
  </si>
  <si>
    <t>101,80</t>
  </si>
  <si>
    <t>167,5</t>
  </si>
  <si>
    <t>ВЕСОВАЯ КАТЕГОРИЯ   125</t>
  </si>
  <si>
    <t>Бутузов Сергей</t>
  </si>
  <si>
    <t>Открытая (29.11.1981)/39</t>
  </si>
  <si>
    <t>115,70</t>
  </si>
  <si>
    <t xml:space="preserve">Инза/Ульяновская область </t>
  </si>
  <si>
    <t>ВЕСОВАЯ КАТЕГОРИЯ   140+</t>
  </si>
  <si>
    <t>Сурков Алексей</t>
  </si>
  <si>
    <t>Мастера 40-49 (15.08.1978)/43</t>
  </si>
  <si>
    <t>154,20</t>
  </si>
  <si>
    <t xml:space="preserve">Самостоятелгьно </t>
  </si>
  <si>
    <t>100</t>
  </si>
  <si>
    <t>110</t>
  </si>
  <si>
    <t>102,7480</t>
  </si>
  <si>
    <t>101,6850</t>
  </si>
  <si>
    <t>101,6070</t>
  </si>
  <si>
    <t>2</t>
  </si>
  <si>
    <t>-</t>
  </si>
  <si>
    <t>3</t>
  </si>
  <si>
    <t>ВЕСОВАЯ КАТЕГОРИЯ   56</t>
  </si>
  <si>
    <t>Горожанина Ольга</t>
  </si>
  <si>
    <t>Открытая (05.11.1983)/37</t>
  </si>
  <si>
    <t>55,50</t>
  </si>
  <si>
    <t>55,0</t>
  </si>
  <si>
    <t>60,0</t>
  </si>
  <si>
    <t>62,5</t>
  </si>
  <si>
    <t>Леушкин Руслан</t>
  </si>
  <si>
    <t>Открытая (10.08.1989)/32</t>
  </si>
  <si>
    <t>73,90</t>
  </si>
  <si>
    <t>Логинов Александр</t>
  </si>
  <si>
    <t>Открытая (03.03.1997)/24</t>
  </si>
  <si>
    <t>89,10</t>
  </si>
  <si>
    <t>Репин Дмитрий</t>
  </si>
  <si>
    <t>Открытая (26.04.1987)/34</t>
  </si>
  <si>
    <t>105,00</t>
  </si>
  <si>
    <t>190,0</t>
  </si>
  <si>
    <t>ВЕСОВАЯ КАТЕГОРИЯ   140</t>
  </si>
  <si>
    <t>Чадаев Александр</t>
  </si>
  <si>
    <t>Открытая (14.04.1973)/48</t>
  </si>
  <si>
    <t>134,90</t>
  </si>
  <si>
    <t>320,0</t>
  </si>
  <si>
    <t>330,0</t>
  </si>
  <si>
    <t>340,0</t>
  </si>
  <si>
    <t>212,5</t>
  </si>
  <si>
    <t>230,0</t>
  </si>
  <si>
    <t>Открытая (18.11.1989)/31</t>
  </si>
  <si>
    <t>94,40</t>
  </si>
  <si>
    <t>240,0</t>
  </si>
  <si>
    <t>ВЕСОВАЯ КАТЕГОРИЯ   90+</t>
  </si>
  <si>
    <t>Цыплова Ольга</t>
  </si>
  <si>
    <t>Открытая (19.11.1975)/45</t>
  </si>
  <si>
    <t>92,00</t>
  </si>
  <si>
    <t>Григорькин Сергей</t>
  </si>
  <si>
    <t>Открытая (02.06.1992)/29</t>
  </si>
  <si>
    <t>89,40</t>
  </si>
  <si>
    <t>250,0</t>
  </si>
  <si>
    <t>260,0</t>
  </si>
  <si>
    <t>Зоткин Михаил</t>
  </si>
  <si>
    <t>Открытая (14.02.1985)/36</t>
  </si>
  <si>
    <t>108,30</t>
  </si>
  <si>
    <t>Ткачун Елена</t>
  </si>
  <si>
    <t>Мастера 60-69 (10.05.1961)/60</t>
  </si>
  <si>
    <t xml:space="preserve">Съемщиков И. </t>
  </si>
  <si>
    <t>Иванов Михаил</t>
  </si>
  <si>
    <t>Юноши 17-19 (11.08.2004)/17</t>
  </si>
  <si>
    <t>85,20</t>
  </si>
  <si>
    <t>172,5</t>
  </si>
  <si>
    <t>177,5</t>
  </si>
  <si>
    <t xml:space="preserve">Иванов В. </t>
  </si>
  <si>
    <t>Степанов Владимир</t>
  </si>
  <si>
    <t>Открытая (27.10.1994)/26</t>
  </si>
  <si>
    <t>66,00</t>
  </si>
  <si>
    <t>Открытый мастерский турнир "X-power"
WRPF любители Силовое двоеборье без экипировки ДК
Ульяновск/Ульяновская область, 26 сентября 2021 года</t>
  </si>
  <si>
    <t>Открытый мастерский турнир "X-power"
WEPF любители Становая тяга в экипировке
Ульяновск/Ульяновская область, 26 сентября 2021 года</t>
  </si>
  <si>
    <t>Открытый мастерский турнир "X-power"
WRPF любители Становая тяга без экипировки ДК
Ульяновск/Ульяновская область, 26 сентября 2021 года</t>
  </si>
  <si>
    <t>Открытый мастерский турнир "X-power"
WRPF любители Становая тяга без экипировки
Ульяновск/Ульяновская область, 26 сентября 2021 года</t>
  </si>
  <si>
    <t>Открытый мастерский турнир "X-power"
WEPF Жим лежа в многопетельной софт экипировке ДК
Ульяновск/Ульяновская область, 26 сентября 2021 года</t>
  </si>
  <si>
    <t>Открытый мастерский турнир "X-power"
WEPF Жим лежа в многопетельной софт экипировке
Ульяновск/Ульяновская область, 26 сентября 2021 года</t>
  </si>
  <si>
    <t>Открытый мастерский турнир "X-power"
WEPF любители Жим лежа в однослойной экипировке ДК
Ульяновск/Ульяновская область, 26 сентября 2021 года</t>
  </si>
  <si>
    <t>Открытый мастерский турнир "X-power"
WEPF Жим лежа в однопетельной софт экипировке ДК
Ульяновск/Ульяновская область, 26 сентября 2021 года</t>
  </si>
  <si>
    <t>Открытый мастерский турнир "X-power"
WRPF любители Жим лежа без экипировки ДК
Ульяновск/Ульяновская область, 26 сентября 2021 года</t>
  </si>
  <si>
    <t>Открытый мастерский турнир "X-power"
WRPF любители Жим лежа без экипировки
Ульяновск/Ульяновская область, 26 сентября 2021 года</t>
  </si>
  <si>
    <t>Открытый мастерский турнир "X-power"
WRPF любители Пауэрлифтинг без экипировки ДК
Ульяновск/Ульяновская область, 26 сентября 2021 года</t>
  </si>
  <si>
    <t>Открытый мастерский турнир "X-power"
WRPF любители Пауэрлифтинг без экипировки
Ульяновск/Ульяновская область, 26 сентября 2021 года</t>
  </si>
  <si>
    <t xml:space="preserve">Казань/Республика Татарстан </t>
  </si>
  <si>
    <t xml:space="preserve">Саранск/Республика Мордовия </t>
  </si>
  <si>
    <t>Тетюши/Республика Татарстан</t>
  </si>
  <si>
    <t>Чебоксары/Республика Чувашия</t>
  </si>
  <si>
    <t>Новокуйбышевск/Самарская область</t>
  </si>
  <si>
    <t>Салават/Республика Башкортостан</t>
  </si>
  <si>
    <t>Весовая категория</t>
  </si>
  <si>
    <t xml:space="preserve">Чебоксары/Республика Чувашия </t>
  </si>
  <si>
    <t xml:space="preserve"> </t>
  </si>
  <si>
    <t>№</t>
  </si>
  <si>
    <t xml:space="preserve">
Дата рождения/Возраст</t>
  </si>
  <si>
    <t>Возрастная группа</t>
  </si>
  <si>
    <t>O</t>
  </si>
  <si>
    <t>M3</t>
  </si>
  <si>
    <t>J</t>
  </si>
  <si>
    <t>T2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</si>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</sst>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13"/>
  <sheetViews>
    <sheetView tabSelected="1"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35" t="s">
        <v>229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</row>
    <row r="2" spans="1:21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s="1" customFormat="1" ht="12.75" customHeight="1">
      <c r="A3" s="43" t="s">
        <v>240</v>
      </c>
      <c r="B3" s="50" t="s">
        <v>0</v>
      </c>
      <c r="C3" s="45" t="s">
        <v>241</v>
      </c>
      <c r="D3" s="45" t="s">
        <v>6</v>
      </c>
      <c r="E3" s="47" t="s">
        <v>242</v>
      </c>
      <c r="F3" s="47" t="s">
        <v>5</v>
      </c>
      <c r="G3" s="47" t="s">
        <v>9</v>
      </c>
      <c r="H3" s="47"/>
      <c r="I3" s="47"/>
      <c r="J3" s="47"/>
      <c r="K3" s="47" t="s">
        <v>10</v>
      </c>
      <c r="L3" s="47"/>
      <c r="M3" s="47"/>
      <c r="N3" s="47"/>
      <c r="O3" s="47" t="s">
        <v>11</v>
      </c>
      <c r="P3" s="47"/>
      <c r="Q3" s="47"/>
      <c r="R3" s="47"/>
      <c r="S3" s="47" t="s">
        <v>1</v>
      </c>
      <c r="T3" s="47" t="s">
        <v>3</v>
      </c>
      <c r="U3" s="31" t="s">
        <v>2</v>
      </c>
    </row>
    <row r="4" spans="1:21" s="1" customFormat="1" ht="21" customHeight="1" thickBot="1">
      <c r="A4" s="44"/>
      <c r="B4" s="51"/>
      <c r="C4" s="46"/>
      <c r="D4" s="46"/>
      <c r="E4" s="46"/>
      <c r="F4" s="4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6"/>
      <c r="T4" s="46"/>
      <c r="U4" s="32"/>
    </row>
    <row r="5" spans="1:21" ht="16">
      <c r="A5" s="33" t="s">
        <v>45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21">
      <c r="A6" s="9" t="s">
        <v>44</v>
      </c>
      <c r="B6" s="8" t="s">
        <v>46</v>
      </c>
      <c r="C6" s="8" t="s">
        <v>47</v>
      </c>
      <c r="D6" s="8" t="s">
        <v>48</v>
      </c>
      <c r="E6" s="8" t="s">
        <v>243</v>
      </c>
      <c r="F6" s="8" t="s">
        <v>29</v>
      </c>
      <c r="G6" s="14" t="s">
        <v>49</v>
      </c>
      <c r="H6" s="14" t="s">
        <v>50</v>
      </c>
      <c r="I6" s="15" t="s">
        <v>51</v>
      </c>
      <c r="J6" s="9"/>
      <c r="K6" s="14" t="s">
        <v>52</v>
      </c>
      <c r="L6" s="14" t="s">
        <v>53</v>
      </c>
      <c r="M6" s="15" t="s">
        <v>54</v>
      </c>
      <c r="N6" s="9"/>
      <c r="O6" s="14" t="s">
        <v>55</v>
      </c>
      <c r="P6" s="15" t="s">
        <v>56</v>
      </c>
      <c r="Q6" s="14" t="s">
        <v>56</v>
      </c>
      <c r="R6" s="9"/>
      <c r="S6" s="9" t="str">
        <f>"227,5"</f>
        <v>227,5</v>
      </c>
      <c r="T6" s="9" t="str">
        <f>"285,7400"</f>
        <v>285,7400</v>
      </c>
      <c r="U6" s="8" t="s">
        <v>57</v>
      </c>
    </row>
    <row r="7" spans="1:21">
      <c r="B7" s="5" t="s">
        <v>8</v>
      </c>
    </row>
    <row r="8" spans="1:21" ht="16">
      <c r="A8" s="48" t="s">
        <v>58</v>
      </c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21">
      <c r="A9" s="9" t="s">
        <v>44</v>
      </c>
      <c r="B9" s="8" t="s">
        <v>59</v>
      </c>
      <c r="C9" s="8" t="s">
        <v>60</v>
      </c>
      <c r="D9" s="8" t="s">
        <v>61</v>
      </c>
      <c r="E9" s="8" t="s">
        <v>245</v>
      </c>
      <c r="F9" s="8" t="s">
        <v>29</v>
      </c>
      <c r="G9" s="14" t="s">
        <v>22</v>
      </c>
      <c r="H9" s="15" t="s">
        <v>62</v>
      </c>
      <c r="I9" s="15" t="s">
        <v>62</v>
      </c>
      <c r="J9" s="9"/>
      <c r="K9" s="14" t="s">
        <v>63</v>
      </c>
      <c r="L9" s="14" t="s">
        <v>64</v>
      </c>
      <c r="M9" s="14" t="s">
        <v>65</v>
      </c>
      <c r="N9" s="9"/>
      <c r="O9" s="14" t="s">
        <v>66</v>
      </c>
      <c r="P9" s="14" t="s">
        <v>17</v>
      </c>
      <c r="Q9" s="15" t="s">
        <v>67</v>
      </c>
      <c r="R9" s="9"/>
      <c r="S9" s="9" t="str">
        <f>"410,0"</f>
        <v>410,0</v>
      </c>
      <c r="T9" s="9" t="str">
        <f>"292,6990"</f>
        <v>292,6990</v>
      </c>
      <c r="U9" s="8" t="s">
        <v>239</v>
      </c>
    </row>
    <row r="10" spans="1:21">
      <c r="B10" s="5" t="s">
        <v>8</v>
      </c>
    </row>
    <row r="11" spans="1:21" ht="16">
      <c r="A11" s="48" t="s">
        <v>68</v>
      </c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21">
      <c r="A12" s="9" t="s">
        <v>44</v>
      </c>
      <c r="B12" s="8" t="s">
        <v>69</v>
      </c>
      <c r="C12" s="8" t="s">
        <v>70</v>
      </c>
      <c r="D12" s="8" t="s">
        <v>71</v>
      </c>
      <c r="E12" s="8" t="s">
        <v>243</v>
      </c>
      <c r="F12" s="8" t="s">
        <v>29</v>
      </c>
      <c r="G12" s="14" t="s">
        <v>20</v>
      </c>
      <c r="H12" s="14" t="s">
        <v>21</v>
      </c>
      <c r="I12" s="14" t="s">
        <v>22</v>
      </c>
      <c r="J12" s="9"/>
      <c r="K12" s="14" t="s">
        <v>51</v>
      </c>
      <c r="L12" s="14" t="s">
        <v>55</v>
      </c>
      <c r="M12" s="14" t="s">
        <v>72</v>
      </c>
      <c r="N12" s="9"/>
      <c r="O12" s="14" t="s">
        <v>73</v>
      </c>
      <c r="P12" s="14" t="s">
        <v>74</v>
      </c>
      <c r="Q12" s="14" t="s">
        <v>75</v>
      </c>
      <c r="R12" s="9"/>
      <c r="S12" s="9" t="str">
        <f>"400,0"</f>
        <v>400,0</v>
      </c>
      <c r="T12" s="9" t="str">
        <f>"256,9600"</f>
        <v>256,9600</v>
      </c>
      <c r="U12" s="8" t="s">
        <v>239</v>
      </c>
    </row>
    <row r="13" spans="1:21">
      <c r="B13" s="5" t="s">
        <v>8</v>
      </c>
    </row>
  </sheetData>
  <mergeCells count="16">
    <mergeCell ref="A8:R8"/>
    <mergeCell ref="A11:R11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9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35" t="s">
        <v>221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240</v>
      </c>
      <c r="B3" s="50" t="s">
        <v>0</v>
      </c>
      <c r="C3" s="45" t="s">
        <v>241</v>
      </c>
      <c r="D3" s="45" t="s">
        <v>6</v>
      </c>
      <c r="E3" s="47" t="s">
        <v>242</v>
      </c>
      <c r="F3" s="47" t="s">
        <v>5</v>
      </c>
      <c r="G3" s="47" t="s">
        <v>11</v>
      </c>
      <c r="H3" s="47"/>
      <c r="I3" s="47"/>
      <c r="J3" s="47"/>
      <c r="K3" s="47" t="s">
        <v>76</v>
      </c>
      <c r="L3" s="47" t="s">
        <v>3</v>
      </c>
      <c r="M3" s="31" t="s">
        <v>2</v>
      </c>
    </row>
    <row r="4" spans="1:13" s="1" customFormat="1" ht="21" customHeight="1" thickBot="1">
      <c r="A4" s="44"/>
      <c r="B4" s="51"/>
      <c r="C4" s="46"/>
      <c r="D4" s="46"/>
      <c r="E4" s="46"/>
      <c r="F4" s="46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32"/>
    </row>
    <row r="5" spans="1:13" ht="16">
      <c r="A5" s="33" t="s">
        <v>45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9" t="s">
        <v>44</v>
      </c>
      <c r="B6" s="8" t="s">
        <v>46</v>
      </c>
      <c r="C6" s="8" t="s">
        <v>47</v>
      </c>
      <c r="D6" s="8" t="s">
        <v>48</v>
      </c>
      <c r="E6" s="8" t="s">
        <v>243</v>
      </c>
      <c r="F6" s="8" t="s">
        <v>29</v>
      </c>
      <c r="G6" s="14" t="s">
        <v>55</v>
      </c>
      <c r="H6" s="15" t="s">
        <v>56</v>
      </c>
      <c r="I6" s="14" t="s">
        <v>56</v>
      </c>
      <c r="J6" s="9"/>
      <c r="K6" s="9" t="str">
        <f>"102,5"</f>
        <v>102,5</v>
      </c>
      <c r="L6" s="9" t="str">
        <f>"128,7400"</f>
        <v>128,7400</v>
      </c>
      <c r="M6" s="8" t="s">
        <v>57</v>
      </c>
    </row>
    <row r="7" spans="1:13">
      <c r="B7" s="5" t="s">
        <v>8</v>
      </c>
    </row>
    <row r="8" spans="1:13" ht="16">
      <c r="A8" s="48" t="s">
        <v>68</v>
      </c>
      <c r="B8" s="48"/>
      <c r="C8" s="49"/>
      <c r="D8" s="49"/>
      <c r="E8" s="49"/>
      <c r="F8" s="49"/>
      <c r="G8" s="49"/>
      <c r="H8" s="49"/>
      <c r="I8" s="49"/>
      <c r="J8" s="49"/>
    </row>
    <row r="9" spans="1:13">
      <c r="A9" s="9" t="s">
        <v>44</v>
      </c>
      <c r="B9" s="8" t="s">
        <v>207</v>
      </c>
      <c r="C9" s="8" t="s">
        <v>208</v>
      </c>
      <c r="D9" s="8" t="s">
        <v>178</v>
      </c>
      <c r="E9" s="8" t="s">
        <v>244</v>
      </c>
      <c r="F9" s="8" t="s">
        <v>29</v>
      </c>
      <c r="G9" s="14" t="s">
        <v>32</v>
      </c>
      <c r="H9" s="14" t="s">
        <v>33</v>
      </c>
      <c r="I9" s="15" t="s">
        <v>34</v>
      </c>
      <c r="J9" s="9"/>
      <c r="K9" s="9" t="str">
        <f>"145,0"</f>
        <v>145,0</v>
      </c>
      <c r="L9" s="9" t="str">
        <f>"173,6268"</f>
        <v>173,6268</v>
      </c>
      <c r="M9" s="8" t="s">
        <v>209</v>
      </c>
    </row>
    <row r="10" spans="1:13">
      <c r="B10" s="5" t="s">
        <v>8</v>
      </c>
    </row>
    <row r="11" spans="1:13" ht="16">
      <c r="A11" s="48" t="s">
        <v>58</v>
      </c>
      <c r="B11" s="48"/>
      <c r="C11" s="49"/>
      <c r="D11" s="49"/>
      <c r="E11" s="49"/>
      <c r="F11" s="49"/>
      <c r="G11" s="49"/>
      <c r="H11" s="49"/>
      <c r="I11" s="49"/>
      <c r="J11" s="49"/>
    </row>
    <row r="12" spans="1:13">
      <c r="A12" s="9" t="s">
        <v>44</v>
      </c>
      <c r="B12" s="8" t="s">
        <v>59</v>
      </c>
      <c r="C12" s="8" t="s">
        <v>60</v>
      </c>
      <c r="D12" s="8" t="s">
        <v>61</v>
      </c>
      <c r="E12" s="8" t="s">
        <v>245</v>
      </c>
      <c r="F12" s="8" t="s">
        <v>29</v>
      </c>
      <c r="G12" s="14" t="s">
        <v>66</v>
      </c>
      <c r="H12" s="14" t="s">
        <v>17</v>
      </c>
      <c r="I12" s="15" t="s">
        <v>67</v>
      </c>
      <c r="J12" s="9"/>
      <c r="K12" s="9" t="str">
        <f>"170,0"</f>
        <v>170,0</v>
      </c>
      <c r="L12" s="9" t="str">
        <f>"121,3630"</f>
        <v>121,3630</v>
      </c>
      <c r="M12" s="8" t="s">
        <v>239</v>
      </c>
    </row>
    <row r="13" spans="1:13">
      <c r="B13" s="5" t="s">
        <v>8</v>
      </c>
    </row>
    <row r="14" spans="1:13" ht="16">
      <c r="A14" s="48" t="s">
        <v>68</v>
      </c>
      <c r="B14" s="48"/>
      <c r="C14" s="49"/>
      <c r="D14" s="49"/>
      <c r="E14" s="49"/>
      <c r="F14" s="49"/>
      <c r="G14" s="49"/>
      <c r="H14" s="49"/>
      <c r="I14" s="49"/>
      <c r="J14" s="49"/>
    </row>
    <row r="15" spans="1:13">
      <c r="A15" s="9" t="s">
        <v>44</v>
      </c>
      <c r="B15" s="8" t="s">
        <v>210</v>
      </c>
      <c r="C15" s="8" t="s">
        <v>211</v>
      </c>
      <c r="D15" s="8" t="s">
        <v>212</v>
      </c>
      <c r="E15" s="8" t="s">
        <v>246</v>
      </c>
      <c r="F15" s="8" t="s">
        <v>29</v>
      </c>
      <c r="G15" s="15" t="s">
        <v>66</v>
      </c>
      <c r="H15" s="14" t="s">
        <v>213</v>
      </c>
      <c r="I15" s="14" t="s">
        <v>214</v>
      </c>
      <c r="J15" s="14" t="s">
        <v>18</v>
      </c>
      <c r="K15" s="9" t="str">
        <f>"177,5"</f>
        <v>177,5</v>
      </c>
      <c r="L15" s="9" t="str">
        <f>"116,7063"</f>
        <v>116,7063</v>
      </c>
      <c r="M15" s="8" t="s">
        <v>215</v>
      </c>
    </row>
    <row r="16" spans="1:13">
      <c r="B16" s="5" t="s">
        <v>8</v>
      </c>
    </row>
    <row r="17" spans="1:13" ht="16">
      <c r="A17" s="48" t="s">
        <v>123</v>
      </c>
      <c r="B17" s="48"/>
      <c r="C17" s="49"/>
      <c r="D17" s="49"/>
      <c r="E17" s="49"/>
      <c r="F17" s="49"/>
      <c r="G17" s="49"/>
      <c r="H17" s="49"/>
      <c r="I17" s="49"/>
      <c r="J17" s="49"/>
    </row>
    <row r="18" spans="1:13">
      <c r="A18" s="9" t="s">
        <v>44</v>
      </c>
      <c r="B18" s="8" t="s">
        <v>127</v>
      </c>
      <c r="C18" s="8" t="s">
        <v>128</v>
      </c>
      <c r="D18" s="8" t="s">
        <v>129</v>
      </c>
      <c r="E18" s="8" t="s">
        <v>245</v>
      </c>
      <c r="F18" s="8" t="s">
        <v>231</v>
      </c>
      <c r="G18" s="14" t="s">
        <v>30</v>
      </c>
      <c r="H18" s="14" t="s">
        <v>130</v>
      </c>
      <c r="I18" s="15" t="s">
        <v>194</v>
      </c>
      <c r="J18" s="9"/>
      <c r="K18" s="9" t="str">
        <f>"220,0"</f>
        <v>220,0</v>
      </c>
      <c r="L18" s="9" t="str">
        <f>"135,4760"</f>
        <v>135,4760</v>
      </c>
      <c r="M18" s="8" t="s">
        <v>239</v>
      </c>
    </row>
    <row r="19" spans="1:13">
      <c r="B19" s="5" t="s">
        <v>8</v>
      </c>
    </row>
  </sheetData>
  <mergeCells count="16">
    <mergeCell ref="A8:J8"/>
    <mergeCell ref="A11:J11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35" t="s">
        <v>222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240</v>
      </c>
      <c r="B3" s="50" t="s">
        <v>0</v>
      </c>
      <c r="C3" s="45" t="s">
        <v>241</v>
      </c>
      <c r="D3" s="45" t="s">
        <v>6</v>
      </c>
      <c r="E3" s="47" t="s">
        <v>242</v>
      </c>
      <c r="F3" s="47" t="s">
        <v>5</v>
      </c>
      <c r="G3" s="47" t="s">
        <v>11</v>
      </c>
      <c r="H3" s="47"/>
      <c r="I3" s="47"/>
      <c r="J3" s="47"/>
      <c r="K3" s="47" t="s">
        <v>76</v>
      </c>
      <c r="L3" s="47" t="s">
        <v>3</v>
      </c>
      <c r="M3" s="31" t="s">
        <v>2</v>
      </c>
    </row>
    <row r="4" spans="1:13" s="1" customFormat="1" ht="21" customHeight="1" thickBot="1">
      <c r="A4" s="44"/>
      <c r="B4" s="51"/>
      <c r="C4" s="46"/>
      <c r="D4" s="46"/>
      <c r="E4" s="46"/>
      <c r="F4" s="46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32"/>
    </row>
    <row r="5" spans="1:13" ht="16">
      <c r="A5" s="33" t="s">
        <v>195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9" t="s">
        <v>44</v>
      </c>
      <c r="B6" s="8" t="s">
        <v>196</v>
      </c>
      <c r="C6" s="8" t="s">
        <v>197</v>
      </c>
      <c r="D6" s="8" t="s">
        <v>198</v>
      </c>
      <c r="E6" s="8" t="s">
        <v>243</v>
      </c>
      <c r="F6" s="8" t="s">
        <v>29</v>
      </c>
      <c r="G6" s="14" t="s">
        <v>17</v>
      </c>
      <c r="H6" s="14" t="s">
        <v>18</v>
      </c>
      <c r="I6" s="9"/>
      <c r="J6" s="9"/>
      <c r="K6" s="9" t="str">
        <f>"180,0"</f>
        <v>180,0</v>
      </c>
      <c r="L6" s="9" t="str">
        <f>"154,1700"</f>
        <v>154,1700</v>
      </c>
      <c r="M6" s="8" t="s">
        <v>57</v>
      </c>
    </row>
    <row r="7" spans="1:13">
      <c r="B7" s="5" t="s">
        <v>8</v>
      </c>
    </row>
    <row r="8" spans="1:13" ht="16">
      <c r="A8" s="48" t="s">
        <v>25</v>
      </c>
      <c r="B8" s="48"/>
      <c r="C8" s="49"/>
      <c r="D8" s="49"/>
      <c r="E8" s="49"/>
      <c r="F8" s="49"/>
      <c r="G8" s="49"/>
      <c r="H8" s="49"/>
      <c r="I8" s="49"/>
      <c r="J8" s="49"/>
    </row>
    <row r="9" spans="1:13">
      <c r="A9" s="9" t="s">
        <v>44</v>
      </c>
      <c r="B9" s="8" t="s">
        <v>26</v>
      </c>
      <c r="C9" s="8" t="s">
        <v>27</v>
      </c>
      <c r="D9" s="8" t="s">
        <v>28</v>
      </c>
      <c r="E9" s="8" t="s">
        <v>243</v>
      </c>
      <c r="F9" s="8" t="s">
        <v>29</v>
      </c>
      <c r="G9" s="14" t="s">
        <v>35</v>
      </c>
      <c r="H9" s="14" t="s">
        <v>36</v>
      </c>
      <c r="I9" s="15" t="s">
        <v>37</v>
      </c>
      <c r="J9" s="9"/>
      <c r="K9" s="9" t="str">
        <f>"285,0"</f>
        <v>285,0</v>
      </c>
      <c r="L9" s="9" t="str">
        <f>"197,4195"</f>
        <v>197,4195</v>
      </c>
      <c r="M9" s="8" t="s">
        <v>239</v>
      </c>
    </row>
    <row r="10" spans="1:13">
      <c r="B10" s="5" t="s">
        <v>8</v>
      </c>
    </row>
    <row r="11" spans="1:13" ht="16">
      <c r="A11" s="48" t="s">
        <v>68</v>
      </c>
      <c r="B11" s="48"/>
      <c r="C11" s="49"/>
      <c r="D11" s="49"/>
      <c r="E11" s="49"/>
      <c r="F11" s="49"/>
      <c r="G11" s="49"/>
      <c r="H11" s="49"/>
      <c r="I11" s="49"/>
      <c r="J11" s="49"/>
    </row>
    <row r="12" spans="1:13">
      <c r="A12" s="9" t="s">
        <v>44</v>
      </c>
      <c r="B12" s="8" t="s">
        <v>199</v>
      </c>
      <c r="C12" s="8" t="s">
        <v>200</v>
      </c>
      <c r="D12" s="8" t="s">
        <v>201</v>
      </c>
      <c r="E12" s="8" t="s">
        <v>243</v>
      </c>
      <c r="F12" s="8" t="s">
        <v>232</v>
      </c>
      <c r="G12" s="14" t="s">
        <v>202</v>
      </c>
      <c r="H12" s="14" t="s">
        <v>203</v>
      </c>
      <c r="I12" s="14" t="s">
        <v>35</v>
      </c>
      <c r="J12" s="9"/>
      <c r="K12" s="9" t="str">
        <f>"270,0"</f>
        <v>270,0</v>
      </c>
      <c r="L12" s="9" t="str">
        <f>"172,9620"</f>
        <v>172,9620</v>
      </c>
      <c r="M12" s="8" t="s">
        <v>239</v>
      </c>
    </row>
    <row r="13" spans="1:13">
      <c r="B13" s="5" t="s">
        <v>8</v>
      </c>
    </row>
    <row r="14" spans="1:13" ht="16">
      <c r="A14" s="48" t="s">
        <v>143</v>
      </c>
      <c r="B14" s="48"/>
      <c r="C14" s="49"/>
      <c r="D14" s="49"/>
      <c r="E14" s="49"/>
      <c r="F14" s="49"/>
      <c r="G14" s="49"/>
      <c r="H14" s="49"/>
      <c r="I14" s="49"/>
      <c r="J14" s="49"/>
    </row>
    <row r="15" spans="1:13">
      <c r="A15" s="9" t="s">
        <v>44</v>
      </c>
      <c r="B15" s="8" t="s">
        <v>204</v>
      </c>
      <c r="C15" s="8" t="s">
        <v>205</v>
      </c>
      <c r="D15" s="8" t="s">
        <v>206</v>
      </c>
      <c r="E15" s="8" t="s">
        <v>243</v>
      </c>
      <c r="F15" s="8" t="s">
        <v>232</v>
      </c>
      <c r="G15" s="14" t="s">
        <v>24</v>
      </c>
      <c r="H15" s="14" t="s">
        <v>191</v>
      </c>
      <c r="I15" s="15" t="s">
        <v>194</v>
      </c>
      <c r="J15" s="9"/>
      <c r="K15" s="9" t="str">
        <f>"230,0"</f>
        <v>230,0</v>
      </c>
      <c r="L15" s="9" t="str">
        <f>"136,0220"</f>
        <v>136,0220</v>
      </c>
      <c r="M15" s="8" t="s">
        <v>239</v>
      </c>
    </row>
    <row r="16" spans="1:13">
      <c r="B16" s="5" t="s">
        <v>8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15.5" style="5" bestFit="1" customWidth="1"/>
    <col min="5" max="5" width="11.5" style="5" customWidth="1"/>
    <col min="6" max="6" width="30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6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35" t="s">
        <v>220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240</v>
      </c>
      <c r="B3" s="50" t="s">
        <v>0</v>
      </c>
      <c r="C3" s="45" t="s">
        <v>241</v>
      </c>
      <c r="D3" s="45" t="s">
        <v>6</v>
      </c>
      <c r="E3" s="47" t="s">
        <v>242</v>
      </c>
      <c r="F3" s="47" t="s">
        <v>5</v>
      </c>
      <c r="G3" s="47" t="s">
        <v>11</v>
      </c>
      <c r="H3" s="47"/>
      <c r="I3" s="47"/>
      <c r="J3" s="47"/>
      <c r="K3" s="47" t="s">
        <v>76</v>
      </c>
      <c r="L3" s="47" t="s">
        <v>3</v>
      </c>
      <c r="M3" s="31" t="s">
        <v>2</v>
      </c>
    </row>
    <row r="4" spans="1:13" s="1" customFormat="1" ht="21" customHeight="1" thickBot="1">
      <c r="A4" s="44"/>
      <c r="B4" s="51"/>
      <c r="C4" s="46"/>
      <c r="D4" s="46"/>
      <c r="E4" s="46"/>
      <c r="F4" s="46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32"/>
    </row>
    <row r="5" spans="1:13" ht="16">
      <c r="A5" s="33" t="s">
        <v>12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9" t="s">
        <v>164</v>
      </c>
      <c r="B6" s="8" t="s">
        <v>216</v>
      </c>
      <c r="C6" s="8" t="s">
        <v>217</v>
      </c>
      <c r="D6" s="8" t="s">
        <v>218</v>
      </c>
      <c r="E6" s="8" t="s">
        <v>243</v>
      </c>
      <c r="F6" s="8" t="s">
        <v>29</v>
      </c>
      <c r="G6" s="15" t="s">
        <v>18</v>
      </c>
      <c r="H6" s="15" t="s">
        <v>182</v>
      </c>
      <c r="I6" s="15" t="s">
        <v>182</v>
      </c>
      <c r="J6" s="9"/>
      <c r="K6" s="28">
        <v>0</v>
      </c>
      <c r="L6" s="9" t="str">
        <f>"0,0000"</f>
        <v>0,0000</v>
      </c>
      <c r="M6" s="8" t="s">
        <v>239</v>
      </c>
    </row>
    <row r="7" spans="1:13">
      <c r="B7" s="5" t="s">
        <v>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10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5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35" t="s">
        <v>230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</row>
    <row r="2" spans="1:21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s="1" customFormat="1" ht="12.75" customHeight="1">
      <c r="A3" s="43" t="s">
        <v>240</v>
      </c>
      <c r="B3" s="50" t="s">
        <v>0</v>
      </c>
      <c r="C3" s="45" t="s">
        <v>241</v>
      </c>
      <c r="D3" s="45" t="s">
        <v>6</v>
      </c>
      <c r="E3" s="47" t="s">
        <v>242</v>
      </c>
      <c r="F3" s="47" t="s">
        <v>5</v>
      </c>
      <c r="G3" s="47" t="s">
        <v>9</v>
      </c>
      <c r="H3" s="47"/>
      <c r="I3" s="47"/>
      <c r="J3" s="47"/>
      <c r="K3" s="47" t="s">
        <v>10</v>
      </c>
      <c r="L3" s="47"/>
      <c r="M3" s="47"/>
      <c r="N3" s="47"/>
      <c r="O3" s="47" t="s">
        <v>11</v>
      </c>
      <c r="P3" s="47"/>
      <c r="Q3" s="47"/>
      <c r="R3" s="47"/>
      <c r="S3" s="47" t="s">
        <v>1</v>
      </c>
      <c r="T3" s="47" t="s">
        <v>3</v>
      </c>
      <c r="U3" s="31" t="s">
        <v>2</v>
      </c>
    </row>
    <row r="4" spans="1:21" s="1" customFormat="1" ht="21" customHeight="1" thickBot="1">
      <c r="A4" s="44"/>
      <c r="B4" s="51"/>
      <c r="C4" s="46"/>
      <c r="D4" s="46"/>
      <c r="E4" s="46"/>
      <c r="F4" s="4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6"/>
      <c r="T4" s="46"/>
      <c r="U4" s="32"/>
    </row>
    <row r="5" spans="1:21" ht="16">
      <c r="A5" s="33" t="s">
        <v>12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21">
      <c r="A6" s="9" t="s">
        <v>44</v>
      </c>
      <c r="B6" s="8" t="s">
        <v>13</v>
      </c>
      <c r="C6" s="8" t="s">
        <v>14</v>
      </c>
      <c r="D6" s="8" t="s">
        <v>15</v>
      </c>
      <c r="E6" s="8" t="s">
        <v>243</v>
      </c>
      <c r="F6" s="8" t="s">
        <v>16</v>
      </c>
      <c r="G6" s="14" t="s">
        <v>17</v>
      </c>
      <c r="H6" s="14" t="s">
        <v>18</v>
      </c>
      <c r="I6" s="15" t="s">
        <v>19</v>
      </c>
      <c r="J6" s="9"/>
      <c r="K6" s="14" t="s">
        <v>20</v>
      </c>
      <c r="L6" s="14" t="s">
        <v>21</v>
      </c>
      <c r="M6" s="14" t="s">
        <v>22</v>
      </c>
      <c r="N6" s="9"/>
      <c r="O6" s="14" t="s">
        <v>23</v>
      </c>
      <c r="P6" s="15" t="s">
        <v>24</v>
      </c>
      <c r="Q6" s="15" t="s">
        <v>24</v>
      </c>
      <c r="R6" s="9"/>
      <c r="S6" s="9" t="str">
        <f>"510,0"</f>
        <v>510,0</v>
      </c>
      <c r="T6" s="9" t="str">
        <f>"399,4320"</f>
        <v>399,4320</v>
      </c>
      <c r="U6" s="8" t="s">
        <v>239</v>
      </c>
    </row>
    <row r="7" spans="1:21">
      <c r="B7" s="5" t="s">
        <v>8</v>
      </c>
    </row>
    <row r="8" spans="1:21" ht="16">
      <c r="A8" s="48" t="s">
        <v>25</v>
      </c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21">
      <c r="A9" s="9" t="s">
        <v>44</v>
      </c>
      <c r="B9" s="8" t="s">
        <v>26</v>
      </c>
      <c r="C9" s="8" t="s">
        <v>27</v>
      </c>
      <c r="D9" s="8" t="s">
        <v>28</v>
      </c>
      <c r="E9" s="8" t="s">
        <v>243</v>
      </c>
      <c r="F9" s="8" t="s">
        <v>29</v>
      </c>
      <c r="G9" s="14" t="s">
        <v>23</v>
      </c>
      <c r="H9" s="14" t="s">
        <v>30</v>
      </c>
      <c r="I9" s="14" t="s">
        <v>31</v>
      </c>
      <c r="J9" s="9"/>
      <c r="K9" s="14" t="s">
        <v>32</v>
      </c>
      <c r="L9" s="14" t="s">
        <v>33</v>
      </c>
      <c r="M9" s="14" t="s">
        <v>34</v>
      </c>
      <c r="N9" s="9"/>
      <c r="O9" s="14" t="s">
        <v>35</v>
      </c>
      <c r="P9" s="14" t="s">
        <v>36</v>
      </c>
      <c r="Q9" s="15" t="s">
        <v>37</v>
      </c>
      <c r="R9" s="9"/>
      <c r="S9" s="9" t="str">
        <f>"652,5"</f>
        <v>652,5</v>
      </c>
      <c r="T9" s="9" t="str">
        <f>"451,9868"</f>
        <v>451,9868</v>
      </c>
      <c r="U9" s="8" t="s">
        <v>239</v>
      </c>
    </row>
    <row r="10" spans="1:21">
      <c r="B10" s="5" t="s">
        <v>8</v>
      </c>
    </row>
  </sheetData>
  <mergeCells count="15">
    <mergeCell ref="A8:R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29" bestFit="1" customWidth="1"/>
    <col min="16" max="16" width="8.5" style="6" bestFit="1" customWidth="1"/>
    <col min="17" max="17" width="20.1640625" style="5" customWidth="1"/>
    <col min="18" max="16384" width="9.1640625" style="3"/>
  </cols>
  <sheetData>
    <row r="1" spans="1:17" s="2" customFormat="1" ht="29" customHeight="1">
      <c r="A1" s="35" t="s">
        <v>219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1:17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1:17" s="1" customFormat="1" ht="12.75" customHeight="1">
      <c r="A3" s="43" t="s">
        <v>240</v>
      </c>
      <c r="B3" s="50" t="s">
        <v>0</v>
      </c>
      <c r="C3" s="45" t="s">
        <v>241</v>
      </c>
      <c r="D3" s="45" t="s">
        <v>6</v>
      </c>
      <c r="E3" s="47" t="s">
        <v>242</v>
      </c>
      <c r="F3" s="47" t="s">
        <v>5</v>
      </c>
      <c r="G3" s="47" t="s">
        <v>10</v>
      </c>
      <c r="H3" s="47"/>
      <c r="I3" s="47"/>
      <c r="J3" s="47"/>
      <c r="K3" s="47" t="s">
        <v>11</v>
      </c>
      <c r="L3" s="47"/>
      <c r="M3" s="47"/>
      <c r="N3" s="47"/>
      <c r="O3" s="52" t="s">
        <v>1</v>
      </c>
      <c r="P3" s="47" t="s">
        <v>3</v>
      </c>
      <c r="Q3" s="31" t="s">
        <v>2</v>
      </c>
    </row>
    <row r="4" spans="1:17" s="1" customFormat="1" ht="21" customHeight="1" thickBot="1">
      <c r="A4" s="44"/>
      <c r="B4" s="51"/>
      <c r="C4" s="46"/>
      <c r="D4" s="46"/>
      <c r="E4" s="46"/>
      <c r="F4" s="4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3"/>
      <c r="P4" s="46"/>
      <c r="Q4" s="32"/>
    </row>
    <row r="5" spans="1:17" ht="16">
      <c r="A5" s="33" t="s">
        <v>58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7">
      <c r="A6" s="9" t="s">
        <v>44</v>
      </c>
      <c r="B6" s="8" t="s">
        <v>59</v>
      </c>
      <c r="C6" s="8" t="s">
        <v>60</v>
      </c>
      <c r="D6" s="8" t="s">
        <v>61</v>
      </c>
      <c r="E6" s="8" t="s">
        <v>245</v>
      </c>
      <c r="F6" s="8" t="s">
        <v>29</v>
      </c>
      <c r="G6" s="14" t="s">
        <v>63</v>
      </c>
      <c r="H6" s="14" t="s">
        <v>64</v>
      </c>
      <c r="I6" s="14" t="s">
        <v>65</v>
      </c>
      <c r="J6" s="9"/>
      <c r="K6" s="14" t="s">
        <v>66</v>
      </c>
      <c r="L6" s="14" t="s">
        <v>17</v>
      </c>
      <c r="M6" s="15" t="s">
        <v>67</v>
      </c>
      <c r="N6" s="9"/>
      <c r="O6" s="28" t="str">
        <f>"280,0"</f>
        <v>280,0</v>
      </c>
      <c r="P6" s="9" t="str">
        <f>"199,8920"</f>
        <v>199,8920</v>
      </c>
      <c r="Q6" s="8" t="s">
        <v>239</v>
      </c>
    </row>
    <row r="7" spans="1:17">
      <c r="B7" s="5" t="s">
        <v>8</v>
      </c>
    </row>
    <row r="8" spans="1:17" ht="16">
      <c r="A8" s="48" t="s">
        <v>123</v>
      </c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7">
      <c r="A9" s="9" t="s">
        <v>164</v>
      </c>
      <c r="B9" s="8" t="s">
        <v>127</v>
      </c>
      <c r="C9" s="8" t="s">
        <v>128</v>
      </c>
      <c r="D9" s="8" t="s">
        <v>129</v>
      </c>
      <c r="E9" s="8" t="s">
        <v>245</v>
      </c>
      <c r="F9" s="8" t="s">
        <v>231</v>
      </c>
      <c r="G9" s="15" t="s">
        <v>62</v>
      </c>
      <c r="H9" s="15" t="s">
        <v>62</v>
      </c>
      <c r="I9" s="15" t="s">
        <v>62</v>
      </c>
      <c r="J9" s="9"/>
      <c r="K9" s="15"/>
      <c r="L9" s="9"/>
      <c r="M9" s="9"/>
      <c r="N9" s="9"/>
      <c r="O9" s="28">
        <v>0</v>
      </c>
      <c r="P9" s="9" t="str">
        <f>"0,0000"</f>
        <v>0,0000</v>
      </c>
      <c r="Q9" s="8" t="s">
        <v>239</v>
      </c>
    </row>
    <row r="10" spans="1:17">
      <c r="B10" s="5" t="s">
        <v>8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7"/>
  <sheetViews>
    <sheetView topLeftCell="A5" workbookViewId="0">
      <selection activeCell="K35" sqref="K35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3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35" t="s">
        <v>227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240</v>
      </c>
      <c r="B3" s="50" t="s">
        <v>0</v>
      </c>
      <c r="C3" s="45" t="s">
        <v>241</v>
      </c>
      <c r="D3" s="45" t="s">
        <v>6</v>
      </c>
      <c r="E3" s="47" t="s">
        <v>242</v>
      </c>
      <c r="F3" s="47" t="s">
        <v>5</v>
      </c>
      <c r="G3" s="47" t="s">
        <v>10</v>
      </c>
      <c r="H3" s="47"/>
      <c r="I3" s="47"/>
      <c r="J3" s="47"/>
      <c r="K3" s="47" t="s">
        <v>76</v>
      </c>
      <c r="L3" s="47" t="s">
        <v>3</v>
      </c>
      <c r="M3" s="31" t="s">
        <v>2</v>
      </c>
    </row>
    <row r="4" spans="1:13" s="1" customFormat="1" ht="21" customHeight="1" thickBot="1">
      <c r="A4" s="44"/>
      <c r="B4" s="51"/>
      <c r="C4" s="46"/>
      <c r="D4" s="46"/>
      <c r="E4" s="46"/>
      <c r="F4" s="46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32"/>
    </row>
    <row r="5" spans="1:13" ht="16">
      <c r="A5" s="33" t="s">
        <v>12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17" t="s">
        <v>44</v>
      </c>
      <c r="B6" s="16" t="s">
        <v>87</v>
      </c>
      <c r="C6" s="16" t="s">
        <v>88</v>
      </c>
      <c r="D6" s="16" t="s">
        <v>89</v>
      </c>
      <c r="E6" s="16" t="s">
        <v>243</v>
      </c>
      <c r="F6" s="16" t="s">
        <v>235</v>
      </c>
      <c r="G6" s="22" t="s">
        <v>65</v>
      </c>
      <c r="H6" s="22" t="s">
        <v>21</v>
      </c>
      <c r="I6" s="17"/>
      <c r="J6" s="17"/>
      <c r="K6" s="17" t="str">
        <f>"125,0"</f>
        <v>125,0</v>
      </c>
      <c r="L6" s="17" t="str">
        <f>"100,3125"</f>
        <v>100,3125</v>
      </c>
      <c r="M6" s="16" t="s">
        <v>239</v>
      </c>
    </row>
    <row r="7" spans="1:13">
      <c r="A7" s="19" t="s">
        <v>163</v>
      </c>
      <c r="B7" s="18" t="s">
        <v>90</v>
      </c>
      <c r="C7" s="18" t="s">
        <v>91</v>
      </c>
      <c r="D7" s="18" t="s">
        <v>92</v>
      </c>
      <c r="E7" s="18" t="s">
        <v>243</v>
      </c>
      <c r="F7" s="18" t="s">
        <v>29</v>
      </c>
      <c r="G7" s="23" t="s">
        <v>49</v>
      </c>
      <c r="H7" s="23" t="s">
        <v>50</v>
      </c>
      <c r="I7" s="23" t="s">
        <v>93</v>
      </c>
      <c r="J7" s="19"/>
      <c r="K7" s="19" t="str">
        <f>"90,0"</f>
        <v>90,0</v>
      </c>
      <c r="L7" s="19" t="str">
        <f>"71,2980"</f>
        <v>71,2980</v>
      </c>
      <c r="M7" s="18" t="s">
        <v>239</v>
      </c>
    </row>
    <row r="8" spans="1:13">
      <c r="B8" s="5" t="s">
        <v>8</v>
      </c>
    </row>
    <row r="9" spans="1:13" ht="16">
      <c r="A9" s="48" t="s">
        <v>58</v>
      </c>
      <c r="B9" s="48"/>
      <c r="C9" s="49"/>
      <c r="D9" s="49"/>
      <c r="E9" s="49"/>
      <c r="F9" s="49"/>
      <c r="G9" s="49"/>
      <c r="H9" s="49"/>
      <c r="I9" s="49"/>
      <c r="J9" s="49"/>
    </row>
    <row r="10" spans="1:13">
      <c r="A10" s="17" t="s">
        <v>44</v>
      </c>
      <c r="B10" s="16" t="s">
        <v>94</v>
      </c>
      <c r="C10" s="16" t="s">
        <v>95</v>
      </c>
      <c r="D10" s="16" t="s">
        <v>96</v>
      </c>
      <c r="E10" s="16" t="s">
        <v>245</v>
      </c>
      <c r="F10" s="16" t="s">
        <v>29</v>
      </c>
      <c r="G10" s="22" t="s">
        <v>32</v>
      </c>
      <c r="H10" s="22" t="s">
        <v>62</v>
      </c>
      <c r="I10" s="22" t="s">
        <v>97</v>
      </c>
      <c r="J10" s="17"/>
      <c r="K10" s="17" t="str">
        <f>"147,5"</f>
        <v>147,5</v>
      </c>
      <c r="L10" s="17" t="str">
        <f>"111,0232"</f>
        <v>111,0232</v>
      </c>
      <c r="M10" s="16" t="s">
        <v>239</v>
      </c>
    </row>
    <row r="11" spans="1:13">
      <c r="A11" s="21" t="s">
        <v>44</v>
      </c>
      <c r="B11" s="20" t="s">
        <v>98</v>
      </c>
      <c r="C11" s="20" t="s">
        <v>99</v>
      </c>
      <c r="D11" s="20" t="s">
        <v>61</v>
      </c>
      <c r="E11" s="20" t="s">
        <v>243</v>
      </c>
      <c r="F11" s="20" t="s">
        <v>29</v>
      </c>
      <c r="G11" s="24" t="s">
        <v>100</v>
      </c>
      <c r="H11" s="24" t="s">
        <v>21</v>
      </c>
      <c r="I11" s="25" t="s">
        <v>22</v>
      </c>
      <c r="J11" s="21"/>
      <c r="K11" s="21" t="str">
        <f>"125,0"</f>
        <v>125,0</v>
      </c>
      <c r="L11" s="21" t="str">
        <f>"89,2375"</f>
        <v>89,2375</v>
      </c>
      <c r="M11" s="20" t="s">
        <v>101</v>
      </c>
    </row>
    <row r="12" spans="1:13">
      <c r="A12" s="21" t="s">
        <v>163</v>
      </c>
      <c r="B12" s="20" t="s">
        <v>102</v>
      </c>
      <c r="C12" s="20" t="s">
        <v>103</v>
      </c>
      <c r="D12" s="20" t="s">
        <v>104</v>
      </c>
      <c r="E12" s="20" t="s">
        <v>243</v>
      </c>
      <c r="F12" s="20" t="s">
        <v>29</v>
      </c>
      <c r="G12" s="24" t="s">
        <v>105</v>
      </c>
      <c r="H12" s="24" t="s">
        <v>100</v>
      </c>
      <c r="I12" s="25" t="s">
        <v>21</v>
      </c>
      <c r="J12" s="21"/>
      <c r="K12" s="21" t="str">
        <f>"117,5"</f>
        <v>117,5</v>
      </c>
      <c r="L12" s="21" t="str">
        <f>"84,2005"</f>
        <v>84,2005</v>
      </c>
      <c r="M12" s="20" t="s">
        <v>57</v>
      </c>
    </row>
    <row r="13" spans="1:13">
      <c r="A13" s="19" t="s">
        <v>44</v>
      </c>
      <c r="B13" s="18" t="s">
        <v>106</v>
      </c>
      <c r="C13" s="18" t="s">
        <v>107</v>
      </c>
      <c r="D13" s="18" t="s">
        <v>108</v>
      </c>
      <c r="E13" s="18" t="s">
        <v>247</v>
      </c>
      <c r="F13" s="18" t="s">
        <v>29</v>
      </c>
      <c r="G13" s="23" t="s">
        <v>22</v>
      </c>
      <c r="H13" s="23" t="s">
        <v>32</v>
      </c>
      <c r="I13" s="23" t="s">
        <v>85</v>
      </c>
      <c r="J13" s="19"/>
      <c r="K13" s="19" t="str">
        <f>"137,5"</f>
        <v>137,5</v>
      </c>
      <c r="L13" s="19" t="str">
        <f>"106,5145"</f>
        <v>106,5145</v>
      </c>
      <c r="M13" s="18" t="s">
        <v>239</v>
      </c>
    </row>
    <row r="14" spans="1:13">
      <c r="B14" s="5" t="s">
        <v>8</v>
      </c>
    </row>
    <row r="15" spans="1:13" ht="16">
      <c r="A15" s="48" t="s">
        <v>25</v>
      </c>
      <c r="B15" s="48"/>
      <c r="C15" s="49"/>
      <c r="D15" s="49"/>
      <c r="E15" s="49"/>
      <c r="F15" s="49"/>
      <c r="G15" s="49"/>
      <c r="H15" s="49"/>
      <c r="I15" s="49"/>
      <c r="J15" s="49"/>
    </row>
    <row r="16" spans="1:13">
      <c r="A16" s="17" t="s">
        <v>44</v>
      </c>
      <c r="B16" s="16" t="s">
        <v>109</v>
      </c>
      <c r="C16" s="16" t="s">
        <v>110</v>
      </c>
      <c r="D16" s="16" t="s">
        <v>111</v>
      </c>
      <c r="E16" s="16" t="s">
        <v>246</v>
      </c>
      <c r="F16" s="16" t="s">
        <v>29</v>
      </c>
      <c r="G16" s="26" t="s">
        <v>20</v>
      </c>
      <c r="H16" s="22" t="s">
        <v>22</v>
      </c>
      <c r="I16" s="26" t="s">
        <v>62</v>
      </c>
      <c r="J16" s="17"/>
      <c r="K16" s="17" t="str">
        <f>"130,0"</f>
        <v>130,0</v>
      </c>
      <c r="L16" s="17" t="str">
        <f>"88,8160"</f>
        <v>88,8160</v>
      </c>
      <c r="M16" s="16" t="s">
        <v>239</v>
      </c>
    </row>
    <row r="17" spans="1:13">
      <c r="A17" s="21" t="s">
        <v>44</v>
      </c>
      <c r="B17" s="20" t="s">
        <v>112</v>
      </c>
      <c r="C17" s="20" t="s">
        <v>113</v>
      </c>
      <c r="D17" s="20" t="s">
        <v>114</v>
      </c>
      <c r="E17" s="20" t="s">
        <v>243</v>
      </c>
      <c r="F17" s="20" t="s">
        <v>29</v>
      </c>
      <c r="G17" s="24" t="s">
        <v>62</v>
      </c>
      <c r="H17" s="24" t="s">
        <v>33</v>
      </c>
      <c r="I17" s="24" t="s">
        <v>34</v>
      </c>
      <c r="J17" s="21"/>
      <c r="K17" s="21" t="str">
        <f>"150,0"</f>
        <v>150,0</v>
      </c>
      <c r="L17" s="21" t="str">
        <f>"101,6850"</f>
        <v>101,6850</v>
      </c>
      <c r="M17" s="20" t="s">
        <v>239</v>
      </c>
    </row>
    <row r="18" spans="1:13">
      <c r="A18" s="19" t="s">
        <v>163</v>
      </c>
      <c r="B18" s="18" t="s">
        <v>115</v>
      </c>
      <c r="C18" s="18" t="s">
        <v>116</v>
      </c>
      <c r="D18" s="18" t="s">
        <v>28</v>
      </c>
      <c r="E18" s="18" t="s">
        <v>243</v>
      </c>
      <c r="F18" s="18" t="s">
        <v>29</v>
      </c>
      <c r="G18" s="23" t="s">
        <v>21</v>
      </c>
      <c r="H18" s="23" t="s">
        <v>22</v>
      </c>
      <c r="I18" s="23" t="s">
        <v>32</v>
      </c>
      <c r="J18" s="19"/>
      <c r="K18" s="19" t="str">
        <f>"135,0"</f>
        <v>135,0</v>
      </c>
      <c r="L18" s="19" t="str">
        <f>"93,5145"</f>
        <v>93,5145</v>
      </c>
      <c r="M18" s="18" t="s">
        <v>117</v>
      </c>
    </row>
    <row r="19" spans="1:13">
      <c r="B19" s="5" t="s">
        <v>8</v>
      </c>
    </row>
    <row r="20" spans="1:13" ht="16">
      <c r="A20" s="48" t="s">
        <v>68</v>
      </c>
      <c r="B20" s="48"/>
      <c r="C20" s="49"/>
      <c r="D20" s="49"/>
      <c r="E20" s="49"/>
      <c r="F20" s="49"/>
      <c r="G20" s="49"/>
      <c r="H20" s="49"/>
      <c r="I20" s="49"/>
      <c r="J20" s="49"/>
    </row>
    <row r="21" spans="1:13">
      <c r="A21" s="9" t="s">
        <v>44</v>
      </c>
      <c r="B21" s="8" t="s">
        <v>118</v>
      </c>
      <c r="C21" s="8" t="s">
        <v>119</v>
      </c>
      <c r="D21" s="8" t="s">
        <v>120</v>
      </c>
      <c r="E21" s="8" t="s">
        <v>245</v>
      </c>
      <c r="F21" s="8" t="s">
        <v>121</v>
      </c>
      <c r="G21" s="14" t="s">
        <v>32</v>
      </c>
      <c r="H21" s="14" t="s">
        <v>62</v>
      </c>
      <c r="I21" s="14" t="s">
        <v>33</v>
      </c>
      <c r="J21" s="9"/>
      <c r="K21" s="9" t="str">
        <f>"145,0"</f>
        <v>145,0</v>
      </c>
      <c r="L21" s="9" t="str">
        <f>"95,9755"</f>
        <v>95,9755</v>
      </c>
      <c r="M21" s="8" t="s">
        <v>122</v>
      </c>
    </row>
    <row r="22" spans="1:13">
      <c r="B22" s="5" t="s">
        <v>8</v>
      </c>
    </row>
    <row r="23" spans="1:13" ht="16">
      <c r="A23" s="48" t="s">
        <v>123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3">
      <c r="A24" s="17" t="s">
        <v>44</v>
      </c>
      <c r="B24" s="16" t="s">
        <v>124</v>
      </c>
      <c r="C24" s="16" t="s">
        <v>125</v>
      </c>
      <c r="D24" s="16" t="s">
        <v>126</v>
      </c>
      <c r="E24" s="16" t="s">
        <v>246</v>
      </c>
      <c r="F24" s="16" t="s">
        <v>121</v>
      </c>
      <c r="G24" s="22" t="s">
        <v>63</v>
      </c>
      <c r="H24" s="26" t="s">
        <v>64</v>
      </c>
      <c r="I24" s="26" t="s">
        <v>65</v>
      </c>
      <c r="J24" s="17"/>
      <c r="K24" s="17" t="str">
        <f>"100,0"</f>
        <v>100,0</v>
      </c>
      <c r="L24" s="17" t="str">
        <f>"63,3100"</f>
        <v>63,3100</v>
      </c>
      <c r="M24" s="16" t="s">
        <v>122</v>
      </c>
    </row>
    <row r="25" spans="1:13">
      <c r="A25" s="21" t="s">
        <v>164</v>
      </c>
      <c r="B25" s="20" t="s">
        <v>127</v>
      </c>
      <c r="C25" s="20" t="s">
        <v>128</v>
      </c>
      <c r="D25" s="20" t="s">
        <v>129</v>
      </c>
      <c r="E25" s="20" t="s">
        <v>245</v>
      </c>
      <c r="F25" s="20" t="s">
        <v>231</v>
      </c>
      <c r="G25" s="25" t="s">
        <v>62</v>
      </c>
      <c r="H25" s="25" t="s">
        <v>62</v>
      </c>
      <c r="I25" s="25" t="s">
        <v>62</v>
      </c>
      <c r="J25" s="21"/>
      <c r="K25" s="30">
        <v>0</v>
      </c>
      <c r="L25" s="21" t="str">
        <f>"0,0000"</f>
        <v>0,0000</v>
      </c>
      <c r="M25" s="20" t="s">
        <v>239</v>
      </c>
    </row>
    <row r="26" spans="1:13">
      <c r="A26" s="21" t="s">
        <v>44</v>
      </c>
      <c r="B26" s="20" t="s">
        <v>131</v>
      </c>
      <c r="C26" s="20" t="s">
        <v>132</v>
      </c>
      <c r="D26" s="20" t="s">
        <v>129</v>
      </c>
      <c r="E26" s="20" t="s">
        <v>243</v>
      </c>
      <c r="F26" s="20" t="s">
        <v>121</v>
      </c>
      <c r="G26" s="24" t="s">
        <v>73</v>
      </c>
      <c r="H26" s="24" t="s">
        <v>133</v>
      </c>
      <c r="I26" s="24" t="s">
        <v>74</v>
      </c>
      <c r="J26" s="21"/>
      <c r="K26" s="21" t="str">
        <f>"165,0"</f>
        <v>165,0</v>
      </c>
      <c r="L26" s="21" t="str">
        <f>"101,6070"</f>
        <v>101,6070</v>
      </c>
      <c r="M26" s="20" t="s">
        <v>239</v>
      </c>
    </row>
    <row r="27" spans="1:13">
      <c r="A27" s="21" t="s">
        <v>163</v>
      </c>
      <c r="B27" s="20" t="s">
        <v>134</v>
      </c>
      <c r="C27" s="20" t="s">
        <v>135</v>
      </c>
      <c r="D27" s="20" t="s">
        <v>136</v>
      </c>
      <c r="E27" s="20" t="s">
        <v>243</v>
      </c>
      <c r="F27" s="20" t="s">
        <v>236</v>
      </c>
      <c r="G27" s="24" t="s">
        <v>137</v>
      </c>
      <c r="H27" s="25" t="s">
        <v>133</v>
      </c>
      <c r="I27" s="25" t="s">
        <v>133</v>
      </c>
      <c r="J27" s="21"/>
      <c r="K27" s="21" t="str">
        <f>"152,5"</f>
        <v>152,5</v>
      </c>
      <c r="L27" s="21" t="str">
        <f>"93,6198"</f>
        <v>93,6198</v>
      </c>
      <c r="M27" s="20" t="s">
        <v>239</v>
      </c>
    </row>
    <row r="28" spans="1:13">
      <c r="A28" s="19" t="s">
        <v>165</v>
      </c>
      <c r="B28" s="18" t="s">
        <v>138</v>
      </c>
      <c r="C28" s="18" t="s">
        <v>139</v>
      </c>
      <c r="D28" s="18" t="s">
        <v>140</v>
      </c>
      <c r="E28" s="18" t="s">
        <v>243</v>
      </c>
      <c r="F28" s="18" t="s">
        <v>29</v>
      </c>
      <c r="G28" s="23" t="s">
        <v>32</v>
      </c>
      <c r="H28" s="27" t="s">
        <v>62</v>
      </c>
      <c r="I28" s="23" t="s">
        <v>141</v>
      </c>
      <c r="J28" s="19"/>
      <c r="K28" s="19" t="str">
        <f>"142,5"</f>
        <v>142,5</v>
      </c>
      <c r="L28" s="19" t="str">
        <f>"87,4380"</f>
        <v>87,4380</v>
      </c>
      <c r="M28" s="18" t="s">
        <v>142</v>
      </c>
    </row>
    <row r="29" spans="1:13">
      <c r="B29" s="5" t="s">
        <v>8</v>
      </c>
    </row>
    <row r="30" spans="1:13" ht="16">
      <c r="A30" s="48" t="s">
        <v>143</v>
      </c>
      <c r="B30" s="48"/>
      <c r="C30" s="49"/>
      <c r="D30" s="49"/>
      <c r="E30" s="49"/>
      <c r="F30" s="49"/>
      <c r="G30" s="49"/>
      <c r="H30" s="49"/>
      <c r="I30" s="49"/>
      <c r="J30" s="49"/>
    </row>
    <row r="31" spans="1:13">
      <c r="A31" s="9" t="s">
        <v>44</v>
      </c>
      <c r="B31" s="8" t="s">
        <v>144</v>
      </c>
      <c r="C31" s="8" t="s">
        <v>145</v>
      </c>
      <c r="D31" s="8" t="s">
        <v>146</v>
      </c>
      <c r="E31" s="8" t="s">
        <v>243</v>
      </c>
      <c r="F31" s="8" t="s">
        <v>29</v>
      </c>
      <c r="G31" s="14" t="s">
        <v>66</v>
      </c>
      <c r="H31" s="15" t="s">
        <v>147</v>
      </c>
      <c r="I31" s="14" t="s">
        <v>17</v>
      </c>
      <c r="J31" s="9"/>
      <c r="K31" s="9" t="str">
        <f>"170,0"</f>
        <v>170,0</v>
      </c>
      <c r="L31" s="9" t="str">
        <f>"102,7480"</f>
        <v>102,7480</v>
      </c>
      <c r="M31" s="8" t="s">
        <v>239</v>
      </c>
    </row>
    <row r="32" spans="1:13">
      <c r="B32" s="5" t="s">
        <v>8</v>
      </c>
    </row>
    <row r="33" spans="1:13" ht="16">
      <c r="A33" s="48" t="s">
        <v>148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3">
      <c r="A34" s="9" t="s">
        <v>44</v>
      </c>
      <c r="B34" s="8" t="s">
        <v>149</v>
      </c>
      <c r="C34" s="8" t="s">
        <v>150</v>
      </c>
      <c r="D34" s="8" t="s">
        <v>151</v>
      </c>
      <c r="E34" s="8" t="s">
        <v>243</v>
      </c>
      <c r="F34" s="8" t="s">
        <v>152</v>
      </c>
      <c r="G34" s="14" t="s">
        <v>32</v>
      </c>
      <c r="H34" s="15" t="s">
        <v>62</v>
      </c>
      <c r="I34" s="15" t="s">
        <v>33</v>
      </c>
      <c r="J34" s="9"/>
      <c r="K34" s="9" t="str">
        <f>"135,0"</f>
        <v>135,0</v>
      </c>
      <c r="L34" s="9" t="str">
        <f>"78,3135"</f>
        <v>78,3135</v>
      </c>
      <c r="M34" s="8" t="s">
        <v>239</v>
      </c>
    </row>
    <row r="35" spans="1:13">
      <c r="B35" s="5" t="s">
        <v>8</v>
      </c>
    </row>
    <row r="36" spans="1:13" ht="16">
      <c r="A36" s="48" t="s">
        <v>153</v>
      </c>
      <c r="B36" s="48"/>
      <c r="C36" s="49"/>
      <c r="D36" s="49"/>
      <c r="E36" s="49"/>
      <c r="F36" s="49"/>
      <c r="G36" s="49"/>
      <c r="H36" s="49"/>
      <c r="I36" s="49"/>
      <c r="J36" s="49"/>
    </row>
    <row r="37" spans="1:13">
      <c r="A37" s="9" t="s">
        <v>44</v>
      </c>
      <c r="B37" s="8" t="s">
        <v>154</v>
      </c>
      <c r="C37" s="8" t="s">
        <v>155</v>
      </c>
      <c r="D37" s="8" t="s">
        <v>156</v>
      </c>
      <c r="E37" s="8" t="s">
        <v>247</v>
      </c>
      <c r="F37" s="8" t="s">
        <v>235</v>
      </c>
      <c r="G37" s="14" t="s">
        <v>93</v>
      </c>
      <c r="H37" s="14" t="s">
        <v>63</v>
      </c>
      <c r="I37" s="9"/>
      <c r="J37" s="9"/>
      <c r="K37" s="9" t="str">
        <f>"100,0"</f>
        <v>100,0</v>
      </c>
      <c r="L37" s="9" t="str">
        <f>"56,6531"</f>
        <v>56,6531</v>
      </c>
      <c r="M37" s="8" t="s">
        <v>157</v>
      </c>
    </row>
    <row r="38" spans="1:13">
      <c r="B38" s="5" t="s">
        <v>8</v>
      </c>
    </row>
    <row r="39" spans="1:13">
      <c r="B39" s="5" t="s">
        <v>8</v>
      </c>
    </row>
    <row r="40" spans="1:13">
      <c r="B40" s="5" t="s">
        <v>8</v>
      </c>
    </row>
    <row r="41" spans="1:13" ht="18">
      <c r="B41" s="7" t="s">
        <v>7</v>
      </c>
      <c r="C41" s="7"/>
      <c r="F41" s="3"/>
    </row>
    <row r="42" spans="1:13" ht="16">
      <c r="B42" s="10" t="s">
        <v>38</v>
      </c>
      <c r="C42" s="10"/>
      <c r="F42" s="3"/>
    </row>
    <row r="43" spans="1:13" ht="14">
      <c r="B43" s="11"/>
      <c r="C43" s="12" t="s">
        <v>39</v>
      </c>
      <c r="F43" s="3"/>
    </row>
    <row r="44" spans="1:13" ht="14">
      <c r="B44" s="13" t="s">
        <v>40</v>
      </c>
      <c r="C44" s="13" t="s">
        <v>41</v>
      </c>
      <c r="D44" s="13" t="s">
        <v>237</v>
      </c>
      <c r="E44" s="13" t="s">
        <v>86</v>
      </c>
      <c r="F44" s="13" t="s">
        <v>42</v>
      </c>
    </row>
    <row r="45" spans="1:13">
      <c r="B45" s="5" t="s">
        <v>144</v>
      </c>
      <c r="C45" s="5" t="s">
        <v>39</v>
      </c>
      <c r="D45" s="6" t="s">
        <v>159</v>
      </c>
      <c r="E45" s="6" t="s">
        <v>17</v>
      </c>
      <c r="F45" s="6" t="s">
        <v>160</v>
      </c>
    </row>
    <row r="46" spans="1:13">
      <c r="B46" s="5" t="s">
        <v>112</v>
      </c>
      <c r="C46" s="5" t="s">
        <v>39</v>
      </c>
      <c r="D46" s="6" t="s">
        <v>43</v>
      </c>
      <c r="E46" s="6" t="s">
        <v>34</v>
      </c>
      <c r="F46" s="6" t="s">
        <v>161</v>
      </c>
    </row>
    <row r="47" spans="1:13">
      <c r="B47" s="5" t="s">
        <v>131</v>
      </c>
      <c r="C47" s="5" t="s">
        <v>39</v>
      </c>
      <c r="D47" s="6" t="s">
        <v>158</v>
      </c>
      <c r="E47" s="6" t="s">
        <v>74</v>
      </c>
      <c r="F47" s="6" t="s">
        <v>162</v>
      </c>
    </row>
  </sheetData>
  <mergeCells count="19">
    <mergeCell ref="A36:J36"/>
    <mergeCell ref="B3:B4"/>
    <mergeCell ref="A9:J9"/>
    <mergeCell ref="A15:J15"/>
    <mergeCell ref="A20:J20"/>
    <mergeCell ref="A23:J23"/>
    <mergeCell ref="A30:J30"/>
    <mergeCell ref="A33:J33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8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35" t="s">
        <v>228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240</v>
      </c>
      <c r="B3" s="50" t="s">
        <v>0</v>
      </c>
      <c r="C3" s="45" t="s">
        <v>241</v>
      </c>
      <c r="D3" s="45" t="s">
        <v>6</v>
      </c>
      <c r="E3" s="47" t="s">
        <v>242</v>
      </c>
      <c r="F3" s="47" t="s">
        <v>5</v>
      </c>
      <c r="G3" s="47" t="s">
        <v>10</v>
      </c>
      <c r="H3" s="47"/>
      <c r="I3" s="47"/>
      <c r="J3" s="47"/>
      <c r="K3" s="47" t="s">
        <v>76</v>
      </c>
      <c r="L3" s="47" t="s">
        <v>3</v>
      </c>
      <c r="M3" s="31" t="s">
        <v>2</v>
      </c>
    </row>
    <row r="4" spans="1:13" s="1" customFormat="1" ht="21" customHeight="1" thickBot="1">
      <c r="A4" s="44"/>
      <c r="B4" s="51"/>
      <c r="C4" s="46"/>
      <c r="D4" s="46"/>
      <c r="E4" s="46"/>
      <c r="F4" s="46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32"/>
    </row>
    <row r="5" spans="1:13" ht="16">
      <c r="A5" s="33" t="s">
        <v>77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9" t="s">
        <v>44</v>
      </c>
      <c r="B6" s="8" t="s">
        <v>78</v>
      </c>
      <c r="C6" s="8" t="s">
        <v>79</v>
      </c>
      <c r="D6" s="8" t="s">
        <v>80</v>
      </c>
      <c r="E6" s="8" t="s">
        <v>243</v>
      </c>
      <c r="F6" s="8" t="s">
        <v>238</v>
      </c>
      <c r="G6" s="14" t="s">
        <v>49</v>
      </c>
      <c r="H6" s="14" t="s">
        <v>50</v>
      </c>
      <c r="I6" s="14" t="s">
        <v>51</v>
      </c>
      <c r="J6" s="9"/>
      <c r="K6" s="9" t="str">
        <f>"87,5"</f>
        <v>87,5</v>
      </c>
      <c r="L6" s="9" t="str">
        <f>"97,8075"</f>
        <v>97,8075</v>
      </c>
      <c r="M6" s="8" t="s">
        <v>81</v>
      </c>
    </row>
    <row r="7" spans="1:13">
      <c r="B7" s="5" t="s">
        <v>8</v>
      </c>
    </row>
    <row r="8" spans="1:13" ht="16">
      <c r="A8" s="48" t="s">
        <v>25</v>
      </c>
      <c r="B8" s="48"/>
      <c r="C8" s="49"/>
      <c r="D8" s="49"/>
      <c r="E8" s="49"/>
      <c r="F8" s="49"/>
      <c r="G8" s="49"/>
      <c r="H8" s="49"/>
      <c r="I8" s="49"/>
      <c r="J8" s="49"/>
    </row>
    <row r="9" spans="1:13">
      <c r="A9" s="9" t="s">
        <v>44</v>
      </c>
      <c r="B9" s="8" t="s">
        <v>82</v>
      </c>
      <c r="C9" s="8" t="s">
        <v>83</v>
      </c>
      <c r="D9" s="8" t="s">
        <v>84</v>
      </c>
      <c r="E9" s="8" t="s">
        <v>243</v>
      </c>
      <c r="F9" s="8" t="s">
        <v>238</v>
      </c>
      <c r="G9" s="14" t="s">
        <v>22</v>
      </c>
      <c r="H9" s="14" t="s">
        <v>32</v>
      </c>
      <c r="I9" s="15" t="s">
        <v>85</v>
      </c>
      <c r="J9" s="9"/>
      <c r="K9" s="9" t="str">
        <f>"135,0"</f>
        <v>135,0</v>
      </c>
      <c r="L9" s="9" t="str">
        <f>"93,9195"</f>
        <v>93,9195</v>
      </c>
      <c r="M9" s="8" t="s">
        <v>239</v>
      </c>
    </row>
    <row r="10" spans="1:13">
      <c r="B10" s="5" t="s">
        <v>8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35" t="s">
        <v>225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240</v>
      </c>
      <c r="B3" s="50" t="s">
        <v>0</v>
      </c>
      <c r="C3" s="45" t="s">
        <v>241</v>
      </c>
      <c r="D3" s="45" t="s">
        <v>6</v>
      </c>
      <c r="E3" s="47" t="s">
        <v>242</v>
      </c>
      <c r="F3" s="47" t="s">
        <v>5</v>
      </c>
      <c r="G3" s="47" t="s">
        <v>10</v>
      </c>
      <c r="H3" s="47"/>
      <c r="I3" s="47"/>
      <c r="J3" s="47"/>
      <c r="K3" s="47" t="s">
        <v>76</v>
      </c>
      <c r="L3" s="47" t="s">
        <v>3</v>
      </c>
      <c r="M3" s="31" t="s">
        <v>2</v>
      </c>
    </row>
    <row r="4" spans="1:13" s="1" customFormat="1" ht="21" customHeight="1" thickBot="1">
      <c r="A4" s="44"/>
      <c r="B4" s="51"/>
      <c r="C4" s="46"/>
      <c r="D4" s="46"/>
      <c r="E4" s="46"/>
      <c r="F4" s="46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32"/>
    </row>
    <row r="5" spans="1:13" ht="16">
      <c r="A5" s="33" t="s">
        <v>143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9" t="s">
        <v>44</v>
      </c>
      <c r="B6" s="8" t="s">
        <v>179</v>
      </c>
      <c r="C6" s="8" t="s">
        <v>180</v>
      </c>
      <c r="D6" s="8" t="s">
        <v>181</v>
      </c>
      <c r="E6" s="8" t="s">
        <v>243</v>
      </c>
      <c r="F6" s="8" t="s">
        <v>29</v>
      </c>
      <c r="G6" s="14" t="s">
        <v>75</v>
      </c>
      <c r="H6" s="14" t="s">
        <v>182</v>
      </c>
      <c r="I6" s="14" t="s">
        <v>23</v>
      </c>
      <c r="J6" s="9"/>
      <c r="K6" s="9" t="str">
        <f>"200,0"</f>
        <v>200,0</v>
      </c>
      <c r="L6" s="9" t="str">
        <f>"119,5200"</f>
        <v>119,5200</v>
      </c>
      <c r="M6" s="8" t="s">
        <v>239</v>
      </c>
    </row>
    <row r="7" spans="1:13">
      <c r="B7" s="5" t="s">
        <v>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35" t="s">
        <v>226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240</v>
      </c>
      <c r="B3" s="50" t="s">
        <v>0</v>
      </c>
      <c r="C3" s="45" t="s">
        <v>241</v>
      </c>
      <c r="D3" s="45" t="s">
        <v>6</v>
      </c>
      <c r="E3" s="47" t="s">
        <v>242</v>
      </c>
      <c r="F3" s="47" t="s">
        <v>5</v>
      </c>
      <c r="G3" s="47" t="s">
        <v>10</v>
      </c>
      <c r="H3" s="47"/>
      <c r="I3" s="47"/>
      <c r="J3" s="47"/>
      <c r="K3" s="47" t="s">
        <v>76</v>
      </c>
      <c r="L3" s="47" t="s">
        <v>3</v>
      </c>
      <c r="M3" s="31" t="s">
        <v>2</v>
      </c>
    </row>
    <row r="4" spans="1:13" s="1" customFormat="1" ht="21" customHeight="1" thickBot="1">
      <c r="A4" s="44"/>
      <c r="B4" s="51"/>
      <c r="C4" s="46"/>
      <c r="D4" s="46"/>
      <c r="E4" s="46"/>
      <c r="F4" s="46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32"/>
    </row>
    <row r="5" spans="1:13" ht="16">
      <c r="A5" s="33" t="s">
        <v>166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9" t="s">
        <v>44</v>
      </c>
      <c r="B6" s="8" t="s">
        <v>167</v>
      </c>
      <c r="C6" s="8" t="s">
        <v>168</v>
      </c>
      <c r="D6" s="8" t="s">
        <v>169</v>
      </c>
      <c r="E6" s="8" t="s">
        <v>243</v>
      </c>
      <c r="F6" s="8" t="s">
        <v>29</v>
      </c>
      <c r="G6" s="14" t="s">
        <v>170</v>
      </c>
      <c r="H6" s="14" t="s">
        <v>171</v>
      </c>
      <c r="I6" s="14" t="s">
        <v>172</v>
      </c>
      <c r="J6" s="9"/>
      <c r="K6" s="9" t="str">
        <f>"62,5"</f>
        <v>62,5</v>
      </c>
      <c r="L6" s="9" t="str">
        <f>"65,7125"</f>
        <v>65,7125</v>
      </c>
      <c r="M6" s="8" t="s">
        <v>239</v>
      </c>
    </row>
    <row r="7" spans="1:13">
      <c r="B7" s="5" t="s">
        <v>8</v>
      </c>
    </row>
    <row r="8" spans="1:13" ht="16">
      <c r="A8" s="48" t="s">
        <v>58</v>
      </c>
      <c r="B8" s="48"/>
      <c r="C8" s="49"/>
      <c r="D8" s="49"/>
      <c r="E8" s="49"/>
      <c r="F8" s="49"/>
      <c r="G8" s="49"/>
      <c r="H8" s="49"/>
      <c r="I8" s="49"/>
      <c r="J8" s="49"/>
    </row>
    <row r="9" spans="1:13">
      <c r="A9" s="9" t="s">
        <v>44</v>
      </c>
      <c r="B9" s="8" t="s">
        <v>173</v>
      </c>
      <c r="C9" s="8" t="s">
        <v>174</v>
      </c>
      <c r="D9" s="8" t="s">
        <v>175</v>
      </c>
      <c r="E9" s="8" t="s">
        <v>243</v>
      </c>
      <c r="F9" s="8" t="s">
        <v>29</v>
      </c>
      <c r="G9" s="14" t="s">
        <v>33</v>
      </c>
      <c r="H9" s="15" t="s">
        <v>34</v>
      </c>
      <c r="I9" s="14" t="s">
        <v>34</v>
      </c>
      <c r="J9" s="9"/>
      <c r="K9" s="9" t="str">
        <f>"150,0"</f>
        <v>150,0</v>
      </c>
      <c r="L9" s="9" t="str">
        <f>"104,4225"</f>
        <v>104,4225</v>
      </c>
      <c r="M9" s="8" t="s">
        <v>239</v>
      </c>
    </row>
    <row r="10" spans="1:13">
      <c r="B10" s="5" t="s">
        <v>8</v>
      </c>
    </row>
    <row r="11" spans="1:13" ht="16">
      <c r="A11" s="48" t="s">
        <v>68</v>
      </c>
      <c r="B11" s="48"/>
      <c r="C11" s="49"/>
      <c r="D11" s="49"/>
      <c r="E11" s="49"/>
      <c r="F11" s="49"/>
      <c r="G11" s="49"/>
      <c r="H11" s="49"/>
      <c r="I11" s="49"/>
      <c r="J11" s="49"/>
    </row>
    <row r="12" spans="1:13">
      <c r="A12" s="9" t="s">
        <v>44</v>
      </c>
      <c r="B12" s="8" t="s">
        <v>176</v>
      </c>
      <c r="C12" s="8" t="s">
        <v>177</v>
      </c>
      <c r="D12" s="8" t="s">
        <v>178</v>
      </c>
      <c r="E12" s="8" t="s">
        <v>243</v>
      </c>
      <c r="F12" s="8" t="s">
        <v>233</v>
      </c>
      <c r="G12" s="14" t="s">
        <v>17</v>
      </c>
      <c r="H12" s="14" t="s">
        <v>19</v>
      </c>
      <c r="I12" s="15" t="s">
        <v>23</v>
      </c>
      <c r="J12" s="9"/>
      <c r="K12" s="9" t="str">
        <f>"185,0"</f>
        <v>185,0</v>
      </c>
      <c r="L12" s="9" t="str">
        <f>"113,8305"</f>
        <v>113,8305</v>
      </c>
      <c r="M12" s="8" t="s">
        <v>239</v>
      </c>
    </row>
    <row r="13" spans="1:13">
      <c r="B13" s="5" t="s">
        <v>8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6.33203125" style="5" bestFit="1" customWidth="1"/>
    <col min="4" max="4" width="15.5" style="5" bestFit="1" customWidth="1"/>
    <col min="5" max="5" width="10" style="5" customWidth="1"/>
    <col min="6" max="6" width="30.1640625" style="5" bestFit="1" customWidth="1"/>
    <col min="7" max="9" width="5.5" style="6" customWidth="1"/>
    <col min="10" max="10" width="4.83203125" style="6" customWidth="1"/>
    <col min="11" max="11" width="10.5" style="29" bestFit="1" customWidth="1"/>
    <col min="12" max="12" width="8" style="6" customWidth="1"/>
    <col min="13" max="13" width="16.6640625" style="5" customWidth="1"/>
    <col min="14" max="16384" width="9.1640625" style="3"/>
  </cols>
  <sheetData>
    <row r="1" spans="1:13" s="2" customFormat="1" ht="29" customHeight="1">
      <c r="A1" s="35" t="s">
        <v>223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240</v>
      </c>
      <c r="B3" s="50" t="s">
        <v>0</v>
      </c>
      <c r="C3" s="45" t="s">
        <v>241</v>
      </c>
      <c r="D3" s="45" t="s">
        <v>6</v>
      </c>
      <c r="E3" s="47" t="s">
        <v>242</v>
      </c>
      <c r="F3" s="47" t="s">
        <v>5</v>
      </c>
      <c r="G3" s="47" t="s">
        <v>10</v>
      </c>
      <c r="H3" s="47"/>
      <c r="I3" s="47"/>
      <c r="J3" s="47"/>
      <c r="K3" s="52" t="s">
        <v>76</v>
      </c>
      <c r="L3" s="47" t="s">
        <v>3</v>
      </c>
      <c r="M3" s="31" t="s">
        <v>2</v>
      </c>
    </row>
    <row r="4" spans="1:13" s="1" customFormat="1" ht="21" customHeight="1" thickBot="1">
      <c r="A4" s="44"/>
      <c r="B4" s="51"/>
      <c r="C4" s="46"/>
      <c r="D4" s="46"/>
      <c r="E4" s="46"/>
      <c r="F4" s="46"/>
      <c r="G4" s="4">
        <v>1</v>
      </c>
      <c r="H4" s="4">
        <v>2</v>
      </c>
      <c r="I4" s="4">
        <v>3</v>
      </c>
      <c r="J4" s="4" t="s">
        <v>4</v>
      </c>
      <c r="K4" s="53"/>
      <c r="L4" s="46"/>
      <c r="M4" s="32"/>
    </row>
    <row r="5" spans="1:13" ht="16">
      <c r="A5" s="33" t="s">
        <v>68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9" t="s">
        <v>164</v>
      </c>
      <c r="B6" s="8" t="s">
        <v>176</v>
      </c>
      <c r="C6" s="8" t="s">
        <v>177</v>
      </c>
      <c r="D6" s="8" t="s">
        <v>178</v>
      </c>
      <c r="E6" s="8" t="s">
        <v>243</v>
      </c>
      <c r="F6" s="8" t="s">
        <v>233</v>
      </c>
      <c r="G6" s="15" t="s">
        <v>190</v>
      </c>
      <c r="H6" s="15" t="s">
        <v>190</v>
      </c>
      <c r="I6" s="15" t="s">
        <v>191</v>
      </c>
      <c r="J6" s="9"/>
      <c r="K6" s="28">
        <v>0</v>
      </c>
      <c r="L6" s="9" t="str">
        <f>"0,0000"</f>
        <v>0,0000</v>
      </c>
      <c r="M6" s="8" t="s">
        <v>239</v>
      </c>
    </row>
    <row r="7" spans="1:13">
      <c r="B7" s="5" t="s">
        <v>8</v>
      </c>
    </row>
    <row r="8" spans="1:13" ht="16">
      <c r="A8" s="48" t="s">
        <v>123</v>
      </c>
      <c r="B8" s="48"/>
      <c r="C8" s="49"/>
      <c r="D8" s="49"/>
      <c r="E8" s="49"/>
      <c r="F8" s="49"/>
      <c r="G8" s="49"/>
      <c r="H8" s="49"/>
      <c r="I8" s="49"/>
      <c r="J8" s="49"/>
    </row>
    <row r="9" spans="1:13">
      <c r="A9" s="9" t="s">
        <v>164</v>
      </c>
      <c r="B9" s="8" t="s">
        <v>184</v>
      </c>
      <c r="C9" s="8" t="s">
        <v>192</v>
      </c>
      <c r="D9" s="8" t="s">
        <v>193</v>
      </c>
      <c r="E9" s="8" t="s">
        <v>243</v>
      </c>
      <c r="F9" s="8" t="s">
        <v>29</v>
      </c>
      <c r="G9" s="15" t="s">
        <v>130</v>
      </c>
      <c r="H9" s="15" t="s">
        <v>194</v>
      </c>
      <c r="I9" s="15" t="s">
        <v>194</v>
      </c>
      <c r="J9" s="9"/>
      <c r="K9" s="28">
        <v>0</v>
      </c>
      <c r="L9" s="9" t="str">
        <f>"0,0000"</f>
        <v>0,0000</v>
      </c>
      <c r="M9" s="8" t="s">
        <v>239</v>
      </c>
    </row>
    <row r="10" spans="1:13">
      <c r="B10" s="5" t="s">
        <v>8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35" t="s">
        <v>224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2" customFormat="1" ht="62" customHeight="1" thickBot="1">
      <c r="A2" s="39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240</v>
      </c>
      <c r="B3" s="50" t="s">
        <v>0</v>
      </c>
      <c r="C3" s="45" t="s">
        <v>241</v>
      </c>
      <c r="D3" s="45" t="s">
        <v>6</v>
      </c>
      <c r="E3" s="47" t="s">
        <v>242</v>
      </c>
      <c r="F3" s="47" t="s">
        <v>5</v>
      </c>
      <c r="G3" s="47" t="s">
        <v>10</v>
      </c>
      <c r="H3" s="47"/>
      <c r="I3" s="47"/>
      <c r="J3" s="47"/>
      <c r="K3" s="47" t="s">
        <v>76</v>
      </c>
      <c r="L3" s="47" t="s">
        <v>3</v>
      </c>
      <c r="M3" s="31" t="s">
        <v>2</v>
      </c>
    </row>
    <row r="4" spans="1:13" s="1" customFormat="1" ht="21" customHeight="1" thickBot="1">
      <c r="A4" s="44"/>
      <c r="B4" s="51"/>
      <c r="C4" s="46"/>
      <c r="D4" s="46"/>
      <c r="E4" s="46"/>
      <c r="F4" s="46"/>
      <c r="G4" s="4">
        <v>1</v>
      </c>
      <c r="H4" s="4">
        <v>2</v>
      </c>
      <c r="I4" s="4">
        <v>3</v>
      </c>
      <c r="J4" s="4" t="s">
        <v>4</v>
      </c>
      <c r="K4" s="46"/>
      <c r="L4" s="46"/>
      <c r="M4" s="32"/>
    </row>
    <row r="5" spans="1:13" ht="16">
      <c r="A5" s="33" t="s">
        <v>183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9" t="s">
        <v>44</v>
      </c>
      <c r="B6" s="8" t="s">
        <v>184</v>
      </c>
      <c r="C6" s="8" t="s">
        <v>185</v>
      </c>
      <c r="D6" s="8" t="s">
        <v>186</v>
      </c>
      <c r="E6" s="8" t="s">
        <v>243</v>
      </c>
      <c r="F6" s="8" t="s">
        <v>234</v>
      </c>
      <c r="G6" s="14" t="s">
        <v>187</v>
      </c>
      <c r="H6" s="15" t="s">
        <v>188</v>
      </c>
      <c r="I6" s="14" t="s">
        <v>189</v>
      </c>
      <c r="J6" s="9"/>
      <c r="K6" s="9" t="str">
        <f>"340,0"</f>
        <v>340,0</v>
      </c>
      <c r="L6" s="9" t="str">
        <f>"182,0972"</f>
        <v>182,0972</v>
      </c>
      <c r="M6" s="8" t="s">
        <v>239</v>
      </c>
    </row>
    <row r="7" spans="1:13">
      <c r="B7" s="5" t="s">
        <v>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WRPF ПЛ без экипировки ДК</vt:lpstr>
      <vt:lpstr>WRPF ПЛ без экипировки</vt:lpstr>
      <vt:lpstr>WRPF Двоеборье без экип ДК</vt:lpstr>
      <vt:lpstr>WRPF Жим лежа без экип ДК</vt:lpstr>
      <vt:lpstr>WRPF Жим лежа без экип</vt:lpstr>
      <vt:lpstr>WEPF Жим однослой ДК</vt:lpstr>
      <vt:lpstr>WEPF Жим софт однопетельная ДК</vt:lpstr>
      <vt:lpstr>WEPF Жим софт многопетельнаяДК</vt:lpstr>
      <vt:lpstr>WEPF Жим софт многопетельная</vt:lpstr>
      <vt:lpstr>WRPF Тяга без экипировки ДК</vt:lpstr>
      <vt:lpstr>WRPF Тяга без экипировки</vt:lpstr>
      <vt:lpstr>WEPF Тяга экип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2021-09-27T15:29:34Z</dcterms:modified>
</cp:coreProperties>
</file>