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Сентябрь/"/>
    </mc:Choice>
  </mc:AlternateContent>
  <xr:revisionPtr revIDLastSave="0" documentId="13_ncr:1_{1944E1F6-46E1-4646-A3A0-7443AFBC3539}" xr6:coauthVersionLast="45" xr6:coauthVersionMax="45" xr10:uidLastSave="{00000000-0000-0000-0000-000000000000}"/>
  <bookViews>
    <workbookView xWindow="480" yWindow="460" windowWidth="27400" windowHeight="16220" tabRatio="767" firstSheet="7" activeTab="10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" sheetId="5" r:id="rId3"/>
    <sheet name="WRPF Двоеборье без экип ДК" sheetId="22" r:id="rId4"/>
    <sheet name="WRPF Жим лежа без экип ДК" sheetId="11" r:id="rId5"/>
    <sheet name="WRPF Жим лежа без экип" sheetId="10" r:id="rId6"/>
    <sheet name="WEPF Жим софт многопетельнаяДК" sheetId="16" r:id="rId7"/>
    <sheet name="WEPF Жим софт многопетельная" sheetId="15" r:id="rId8"/>
    <sheet name="WEPF Жим софт однопетельная ДК" sheetId="12" r:id="rId9"/>
    <sheet name="WRPF Тяга без экипировки ДК" sheetId="20" r:id="rId10"/>
    <sheet name="WRPF Тяга без экипировки" sheetId="19" r:id="rId11"/>
  </sheets>
  <definedNames>
    <definedName name="_FilterDatabase" localSheetId="2" hidden="1">'WRPF ПЛ в бинтах'!$A$1:$S$3</definedName>
  </definedNames>
  <calcPr calcId="124519" refMode="R1C1" calcCompleted="0"/>
</workbook>
</file>

<file path=xl/calcChain.xml><?xml version="1.0" encoding="utf-8"?>
<calcChain xmlns="http://schemas.openxmlformats.org/spreadsheetml/2006/main">
  <c r="K10" i="20" l="1"/>
  <c r="P6" i="22"/>
  <c r="O6" i="22"/>
  <c r="L10" i="20"/>
  <c r="L9" i="20"/>
  <c r="L6" i="20"/>
  <c r="K6" i="20"/>
  <c r="L10" i="19"/>
  <c r="K10" i="19"/>
  <c r="L7" i="19"/>
  <c r="K7" i="19"/>
  <c r="L6" i="19"/>
  <c r="K6" i="19"/>
  <c r="L6" i="16"/>
  <c r="K6" i="16"/>
  <c r="L6" i="15"/>
  <c r="L6" i="12"/>
  <c r="K6" i="12"/>
  <c r="L19" i="11"/>
  <c r="K19" i="11"/>
  <c r="L16" i="11"/>
  <c r="K16" i="11"/>
  <c r="L15" i="11"/>
  <c r="L12" i="11"/>
  <c r="K12" i="11"/>
  <c r="L11" i="11"/>
  <c r="K11" i="11"/>
  <c r="L8" i="11"/>
  <c r="L7" i="11"/>
  <c r="K7" i="11"/>
  <c r="L6" i="11"/>
  <c r="K6" i="11"/>
  <c r="L16" i="10"/>
  <c r="K16" i="10"/>
  <c r="L15" i="10"/>
  <c r="K15" i="10"/>
  <c r="L12" i="10"/>
  <c r="K12" i="10"/>
  <c r="L9" i="10"/>
  <c r="K9" i="10"/>
  <c r="L6" i="10"/>
  <c r="K6" i="10"/>
  <c r="T16" i="8"/>
  <c r="S16" i="8"/>
  <c r="T13" i="8"/>
  <c r="S13" i="8"/>
  <c r="T10" i="8"/>
  <c r="S10" i="8"/>
  <c r="T9" i="8"/>
  <c r="S9" i="8"/>
  <c r="T6" i="8"/>
  <c r="S6" i="8"/>
  <c r="T6" i="7"/>
  <c r="S6" i="7"/>
  <c r="T10" i="5"/>
  <c r="S10" i="5"/>
  <c r="T7" i="5"/>
  <c r="S7" i="5"/>
  <c r="T6" i="5"/>
  <c r="S6" i="5"/>
</calcChain>
</file>

<file path=xl/sharedStrings.xml><?xml version="1.0" encoding="utf-8"?>
<sst xmlns="http://schemas.openxmlformats.org/spreadsheetml/2006/main" count="332" uniqueCount="121">
  <si>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</si>
  <si>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</si>
  <si>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</si>
  <si>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</si>
  <si>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</si>
  <si>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</si>
  <si>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</si>
  <si>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</si>
  <si>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</si>
  <si>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</si>
  <si>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82.5</t>
  </si>
  <si>
    <t>Рознин Андрей</t>
  </si>
  <si>
    <t>Открытая (08.04.1997)/24</t>
  </si>
  <si>
    <t xml:space="preserve">Екатеринбург/Свердловская область </t>
  </si>
  <si>
    <t>Андрющенко Алексей</t>
  </si>
  <si>
    <t>Открытая (07.05.1997)/24</t>
  </si>
  <si>
    <t>ВЕСОВАЯ КАТЕГОРИЯ   100</t>
  </si>
  <si>
    <t>Гайер Александр</t>
  </si>
  <si>
    <t>Открытая (14.12.1984)/36</t>
  </si>
  <si>
    <t/>
  </si>
  <si>
    <t>ВЕСОВАЯ КАТЕГОРИЯ   110</t>
  </si>
  <si>
    <t>Хайруллин Илья</t>
  </si>
  <si>
    <t>Открытая (22.09.1987)/33</t>
  </si>
  <si>
    <t xml:space="preserve">Тюмень/Тюменская область </t>
  </si>
  <si>
    <t>ВЕСОВАЯ КАТЕГОРИЯ   52</t>
  </si>
  <si>
    <t>Мамей Ольга</t>
  </si>
  <si>
    <t>Открытая (28.09.1985)/35</t>
  </si>
  <si>
    <t>Белозерцев Алексей</t>
  </si>
  <si>
    <t>Открытая (13.12.1991)/29</t>
  </si>
  <si>
    <t xml:space="preserve">Междуреченский/ХМАО-Югра </t>
  </si>
  <si>
    <t>Аксенов Евгений</t>
  </si>
  <si>
    <t>Открытая (08.07.1983)/38</t>
  </si>
  <si>
    <t>ВЕСОВАЯ КАТЕГОРИЯ   90</t>
  </si>
  <si>
    <t>Чиняев Владимир</t>
  </si>
  <si>
    <t>Открытая (17.08.1985)/36</t>
  </si>
  <si>
    <t>Крекнин Владислав</t>
  </si>
  <si>
    <t>Мастера 40-49 (12.03.1977)/44</t>
  </si>
  <si>
    <t>Результат</t>
  </si>
  <si>
    <t>ВЕСОВАЯ КАТЕГОРИЯ   75</t>
  </si>
  <si>
    <t>Охохонин Александр</t>
  </si>
  <si>
    <t>Открытая (15.08.1997)/24</t>
  </si>
  <si>
    <t xml:space="preserve">Курган/Курганская область </t>
  </si>
  <si>
    <t>Бронников Александр</t>
  </si>
  <si>
    <t>Открытая (06.10.1990)/30</t>
  </si>
  <si>
    <t>Платонов Роман</t>
  </si>
  <si>
    <t>Мастера 40-49 (01.03.1980)/41</t>
  </si>
  <si>
    <t>Иванов Виктор</t>
  </si>
  <si>
    <t>Юниоры (12.06.1998)/23</t>
  </si>
  <si>
    <t>Прокопчик Руслан</t>
  </si>
  <si>
    <t>Открытая (20.08.1993)/28</t>
  </si>
  <si>
    <t xml:space="preserve">Челябинск/Челябинская область </t>
  </si>
  <si>
    <t>ВЕСОВАЯ КАТЕГОРИЯ   67.5</t>
  </si>
  <si>
    <t>Есипов Никита</t>
  </si>
  <si>
    <t>Юноши 14-16 (21.05.2007)/14</t>
  </si>
  <si>
    <t>Рылеев Сергей</t>
  </si>
  <si>
    <t>Юноши 17-19 (19.10.2001)/19</t>
  </si>
  <si>
    <t>Достовалов Михаил</t>
  </si>
  <si>
    <t>Юноши 17-19 (28.09.2001)/19</t>
  </si>
  <si>
    <t>Милютин Владислав</t>
  </si>
  <si>
    <t>Юноши 14-16 (14.01.2006)/15</t>
  </si>
  <si>
    <t>Добродеев Дмитрий</t>
  </si>
  <si>
    <t>Открытая (14.10.1984)/36</t>
  </si>
  <si>
    <t>Чикотин Сергей</t>
  </si>
  <si>
    <t>Юноши 14-16 (19.05.2005)/16</t>
  </si>
  <si>
    <t xml:space="preserve">Ишим/Тюменская область </t>
  </si>
  <si>
    <t>Максимов Андрей</t>
  </si>
  <si>
    <t>Открытая (23.10.1985)/35</t>
  </si>
  <si>
    <t>ВЕСОВАЯ КАТЕГОРИЯ   125</t>
  </si>
  <si>
    <t>Усольцев Артем</t>
  </si>
  <si>
    <t>Открытая (13.10.1992)/28</t>
  </si>
  <si>
    <t>-</t>
  </si>
  <si>
    <t>Михайлов Артем</t>
  </si>
  <si>
    <t>Открытая (19.01.1993)/28</t>
  </si>
  <si>
    <t>Якушенко Константин</t>
  </si>
  <si>
    <t>Мастера 50-59 (08.04.1970)/51</t>
  </si>
  <si>
    <t>ВЕСОВАЯ КАТЕГОРИЯ   140</t>
  </si>
  <si>
    <t>Тяпкин Александр</t>
  </si>
  <si>
    <t>Открытая (09.06.1989)/32</t>
  </si>
  <si>
    <t>Иванов Иван</t>
  </si>
  <si>
    <t>Открытая (05.02.1997)/24</t>
  </si>
  <si>
    <t>Краев Илья</t>
  </si>
  <si>
    <t>Открытая (30.07.1988)/33</t>
  </si>
  <si>
    <t>Романов Александр</t>
  </si>
  <si>
    <t>Юноши 14-16 (26.07.2005)/16</t>
  </si>
  <si>
    <t>Халтурин Эдуард</t>
  </si>
  <si>
    <t>Юниоры (21.09.2000)/20</t>
  </si>
  <si>
    <t>Аппасов Дамир</t>
  </si>
  <si>
    <t>Открытая (15.05.1990)/31</t>
  </si>
  <si>
    <t>Самостоятельно</t>
  </si>
  <si>
    <t>Чемпионат Уральского федерального округа
WRPF любители Пауэрлифтинг без экипировки ДК
Тюмень/Тюменская область, 11 сентября 2021 года</t>
  </si>
  <si>
    <t>Чемпионат Уральского федерального округа
WRPF любители Пауэрлифтинг без экипировки
Тюмень/Тюменская область, 11 сентября 2021 года</t>
  </si>
  <si>
    <t>Чемпионат Уральского федерального округа
WRPF любители Пауэрлифтинг классический в бинтах
Тюмень/Тюменская область, 11 сентября 2021 года</t>
  </si>
  <si>
    <t>Чемпионат Уральского федерального округа
WRPF любители Силовое двоеборье без экипировки ДК
Тюмень/Тюменская область, 11 сентября 2021 года</t>
  </si>
  <si>
    <t>Чемпионат Уральского федерального округа
WRPF любители Жим лежа без экипировки ДК
Тюмень/Тюменская область, 11 сентября 2021 года</t>
  </si>
  <si>
    <t>Чемпионат Уральского федерального округа
WRPF любители Жим лежа без экипировки
Тюмень/Тюменская область, 11 сентября 2021 года</t>
  </si>
  <si>
    <t>Чемпионат Уральского федерального округа
WEPF Жим лежа в многопетельной софт экипировке ДК
Тюмень/Тюменская область, 11 сентября 2021 года</t>
  </si>
  <si>
    <t>Чемпионат Уральского федерального округа
WEPF Жим лежа в многопетельной софт экипировке
Тюмень/Тюменская область, 11 сентября 2021 года</t>
  </si>
  <si>
    <t>Чемпионат Уральского федерального округа
WEPF Жим лежа в однопетельной софт экипировке ДК
Тюмень/Тюменская область, 11 сентября 2021 года</t>
  </si>
  <si>
    <t>Чемпионат Уральского федерального округа
WRPF любители Становая тяга без экипировки ДК
Тюмень/Тюменская область, 11 сентября 2021 года</t>
  </si>
  <si>
    <t>Чемпионат Уральского федерального округа
WRPF любители Становая тяга без экипировки
Тюмень/Тюменская область, 11 сентября 2021 года</t>
  </si>
  <si>
    <t>Шишкин Д.</t>
  </si>
  <si>
    <t>Мацько И.</t>
  </si>
  <si>
    <t>Лянтор/ХМАО</t>
  </si>
  <si>
    <t>Сургут/ХМАО</t>
  </si>
  <si>
    <t>Беловал Е.</t>
  </si>
  <si>
    <t>Прозоров А.</t>
  </si>
  <si>
    <t>Аликин С.</t>
  </si>
  <si>
    <t>Милютин В.</t>
  </si>
  <si>
    <t>Дровняшин А.</t>
  </si>
  <si>
    <t>Горев О.</t>
  </si>
  <si>
    <t>Удальцов А.</t>
  </si>
  <si>
    <t>Мигунов Е.</t>
  </si>
  <si>
    <t xml:space="preserve"> №</t>
  </si>
  <si>
    <t xml:space="preserve">
Дата рождения/Возраст</t>
  </si>
  <si>
    <t>Возрастная группа</t>
  </si>
  <si>
    <t>O</t>
  </si>
  <si>
    <t>M1</t>
  </si>
  <si>
    <t>T1</t>
  </si>
  <si>
    <t>T2</t>
  </si>
  <si>
    <t>J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</si>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</sst>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6.33203125" style="5" bestFit="1" customWidth="1"/>
    <col min="4" max="4" width="16.5" style="40" customWidth="1"/>
    <col min="5" max="5" width="12.83203125" style="5" customWidth="1"/>
    <col min="6" max="6" width="35.5" style="5" customWidth="1"/>
    <col min="7" max="18" width="5.5" style="35" customWidth="1"/>
    <col min="19" max="19" width="10.5" style="6" customWidth="1"/>
    <col min="20" max="20" width="9.5" style="6" customWidth="1"/>
    <col min="21" max="21" width="17.33203125" style="5" customWidth="1"/>
    <col min="22" max="16384" width="9.1640625" style="3"/>
  </cols>
  <sheetData>
    <row r="1" spans="1:21" s="2" customFormat="1" ht="29" customHeight="1">
      <c r="A1" s="56" t="s">
        <v>89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s="2" customFormat="1" ht="70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1" s="1" customFormat="1" ht="12.75" customHeight="1">
      <c r="A3" s="64" t="s">
        <v>112</v>
      </c>
      <c r="B3" s="48" t="s">
        <v>0</v>
      </c>
      <c r="C3" s="66" t="s">
        <v>113</v>
      </c>
      <c r="D3" s="67" t="s">
        <v>6</v>
      </c>
      <c r="E3" s="50" t="s">
        <v>114</v>
      </c>
      <c r="F3" s="50" t="s">
        <v>5</v>
      </c>
      <c r="G3" s="69" t="s">
        <v>7</v>
      </c>
      <c r="H3" s="69"/>
      <c r="I3" s="69"/>
      <c r="J3" s="69"/>
      <c r="K3" s="69" t="s">
        <v>8</v>
      </c>
      <c r="L3" s="69"/>
      <c r="M3" s="69"/>
      <c r="N3" s="69"/>
      <c r="O3" s="69" t="s">
        <v>9</v>
      </c>
      <c r="P3" s="69"/>
      <c r="Q3" s="69"/>
      <c r="R3" s="69"/>
      <c r="S3" s="50" t="s">
        <v>1</v>
      </c>
      <c r="T3" s="50" t="s">
        <v>3</v>
      </c>
      <c r="U3" s="52" t="s">
        <v>2</v>
      </c>
    </row>
    <row r="4" spans="1:21" s="1" customFormat="1" ht="21" customHeight="1" thickBot="1">
      <c r="A4" s="65"/>
      <c r="B4" s="49"/>
      <c r="C4" s="51"/>
      <c r="D4" s="68"/>
      <c r="E4" s="51"/>
      <c r="F4" s="51"/>
      <c r="G4" s="15">
        <v>1</v>
      </c>
      <c r="H4" s="15">
        <v>2</v>
      </c>
      <c r="I4" s="15">
        <v>3</v>
      </c>
      <c r="J4" s="15" t="s">
        <v>4</v>
      </c>
      <c r="K4" s="15">
        <v>1</v>
      </c>
      <c r="L4" s="15">
        <v>2</v>
      </c>
      <c r="M4" s="15">
        <v>3</v>
      </c>
      <c r="N4" s="15" t="s">
        <v>4</v>
      </c>
      <c r="O4" s="15">
        <v>1</v>
      </c>
      <c r="P4" s="15">
        <v>2</v>
      </c>
      <c r="Q4" s="15">
        <v>3</v>
      </c>
      <c r="R4" s="15" t="s">
        <v>4</v>
      </c>
      <c r="S4" s="51"/>
      <c r="T4" s="51"/>
      <c r="U4" s="53"/>
    </row>
    <row r="5" spans="1:21" ht="16">
      <c r="A5" s="54" t="s">
        <v>24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21">
      <c r="A6" s="16">
        <v>1</v>
      </c>
      <c r="B6" s="11" t="s">
        <v>25</v>
      </c>
      <c r="C6" s="11" t="s">
        <v>26</v>
      </c>
      <c r="D6" s="39">
        <v>51.9</v>
      </c>
      <c r="E6" s="11" t="s">
        <v>115</v>
      </c>
      <c r="F6" s="11" t="s">
        <v>23</v>
      </c>
      <c r="G6" s="26">
        <v>95</v>
      </c>
      <c r="H6" s="26">
        <v>100</v>
      </c>
      <c r="I6" s="27">
        <v>102.5</v>
      </c>
      <c r="J6" s="28"/>
      <c r="K6" s="26">
        <v>40</v>
      </c>
      <c r="L6" s="26">
        <v>42.5</v>
      </c>
      <c r="M6" s="27">
        <v>45</v>
      </c>
      <c r="N6" s="28"/>
      <c r="O6" s="26">
        <v>75</v>
      </c>
      <c r="P6" s="27">
        <v>80</v>
      </c>
      <c r="Q6" s="27">
        <v>80</v>
      </c>
      <c r="R6" s="28"/>
      <c r="S6" s="12" t="str">
        <f>"217,5"</f>
        <v>217,5</v>
      </c>
      <c r="T6" s="12" t="str">
        <f>"271,5487"</f>
        <v>271,5487</v>
      </c>
      <c r="U6" s="18"/>
    </row>
    <row r="7" spans="1:21">
      <c r="A7" s="36"/>
      <c r="I7" s="37"/>
      <c r="M7" s="37"/>
      <c r="P7" s="37"/>
      <c r="Q7" s="37"/>
      <c r="U7" s="38"/>
    </row>
    <row r="8" spans="1:21" ht="16">
      <c r="A8" s="47" t="s">
        <v>10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21">
        <v>1</v>
      </c>
      <c r="B9" s="7" t="s">
        <v>27</v>
      </c>
      <c r="C9" s="7" t="s">
        <v>28</v>
      </c>
      <c r="D9" s="41">
        <v>80.599999999999994</v>
      </c>
      <c r="E9" s="7" t="s">
        <v>115</v>
      </c>
      <c r="F9" s="7" t="s">
        <v>29</v>
      </c>
      <c r="G9" s="29">
        <v>120</v>
      </c>
      <c r="H9" s="30">
        <v>130</v>
      </c>
      <c r="I9" s="29">
        <v>135</v>
      </c>
      <c r="J9" s="31"/>
      <c r="K9" s="29">
        <v>85</v>
      </c>
      <c r="L9" s="30">
        <v>92.5</v>
      </c>
      <c r="M9" s="29">
        <v>92.5</v>
      </c>
      <c r="N9" s="31"/>
      <c r="O9" s="29">
        <v>150</v>
      </c>
      <c r="P9" s="29">
        <v>160</v>
      </c>
      <c r="Q9" s="30">
        <v>172.5</v>
      </c>
      <c r="R9" s="31"/>
      <c r="S9" s="8" t="str">
        <f>"387,5"</f>
        <v>387,5</v>
      </c>
      <c r="T9" s="8" t="str">
        <f>"263,3062"</f>
        <v>263,3062</v>
      </c>
      <c r="U9" s="7" t="s">
        <v>100</v>
      </c>
    </row>
    <row r="10" spans="1:21">
      <c r="A10" s="20">
        <v>2</v>
      </c>
      <c r="B10" s="9" t="s">
        <v>30</v>
      </c>
      <c r="C10" s="9" t="s">
        <v>31</v>
      </c>
      <c r="D10" s="42">
        <v>82.3</v>
      </c>
      <c r="E10" s="9" t="s">
        <v>115</v>
      </c>
      <c r="F10" s="9" t="s">
        <v>23</v>
      </c>
      <c r="G10" s="32">
        <v>132.5</v>
      </c>
      <c r="H10" s="32">
        <v>142.5</v>
      </c>
      <c r="I10" s="33">
        <v>145</v>
      </c>
      <c r="J10" s="34"/>
      <c r="K10" s="33">
        <v>87.5</v>
      </c>
      <c r="L10" s="33">
        <v>87.5</v>
      </c>
      <c r="M10" s="32">
        <v>87.5</v>
      </c>
      <c r="N10" s="34"/>
      <c r="O10" s="32">
        <v>147.5</v>
      </c>
      <c r="P10" s="32">
        <v>157.5</v>
      </c>
      <c r="Q10" s="33">
        <v>170</v>
      </c>
      <c r="R10" s="34"/>
      <c r="S10" s="10" t="str">
        <f>"387,5"</f>
        <v>387,5</v>
      </c>
      <c r="T10" s="10" t="str">
        <f>"259,9737"</f>
        <v>259,9737</v>
      </c>
      <c r="U10" s="9" t="s">
        <v>101</v>
      </c>
    </row>
    <row r="11" spans="1:21">
      <c r="A11" s="36"/>
      <c r="I11" s="37"/>
      <c r="K11" s="37"/>
      <c r="L11" s="37"/>
      <c r="Q11" s="37"/>
    </row>
    <row r="12" spans="1:21" ht="16">
      <c r="A12" s="47" t="s">
        <v>32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21">
      <c r="A13" s="16">
        <v>1</v>
      </c>
      <c r="B13" s="11" t="s">
        <v>33</v>
      </c>
      <c r="C13" s="11" t="s">
        <v>34</v>
      </c>
      <c r="D13" s="39">
        <v>87.7</v>
      </c>
      <c r="E13" s="11" t="s">
        <v>115</v>
      </c>
      <c r="F13" s="11" t="s">
        <v>102</v>
      </c>
      <c r="G13" s="26">
        <v>190</v>
      </c>
      <c r="H13" s="26">
        <v>200</v>
      </c>
      <c r="I13" s="26">
        <v>205</v>
      </c>
      <c r="J13" s="28"/>
      <c r="K13" s="26">
        <v>145</v>
      </c>
      <c r="L13" s="26">
        <v>155</v>
      </c>
      <c r="M13" s="27">
        <v>160</v>
      </c>
      <c r="N13" s="28"/>
      <c r="O13" s="27">
        <v>220</v>
      </c>
      <c r="P13" s="26">
        <v>220</v>
      </c>
      <c r="Q13" s="26">
        <v>247.5</v>
      </c>
      <c r="R13" s="28"/>
      <c r="S13" s="12" t="str">
        <f>"607,5"</f>
        <v>607,5</v>
      </c>
      <c r="T13" s="12" t="str">
        <f>"393,1132"</f>
        <v>393,1132</v>
      </c>
      <c r="U13" s="18"/>
    </row>
    <row r="14" spans="1:21">
      <c r="A14" s="36"/>
      <c r="M14" s="37"/>
      <c r="O14" s="37"/>
      <c r="U14" s="38"/>
    </row>
    <row r="15" spans="1:21" ht="16">
      <c r="A15" s="47" t="s">
        <v>20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21">
      <c r="A16" s="16">
        <v>1</v>
      </c>
      <c r="B16" s="11" t="s">
        <v>35</v>
      </c>
      <c r="C16" s="11" t="s">
        <v>36</v>
      </c>
      <c r="D16" s="39">
        <v>103.9</v>
      </c>
      <c r="E16" s="11" t="s">
        <v>116</v>
      </c>
      <c r="F16" s="11" t="s">
        <v>23</v>
      </c>
      <c r="G16" s="26">
        <v>150</v>
      </c>
      <c r="H16" s="26">
        <v>155</v>
      </c>
      <c r="I16" s="28"/>
      <c r="J16" s="28"/>
      <c r="K16" s="26">
        <v>135</v>
      </c>
      <c r="L16" s="27">
        <v>140</v>
      </c>
      <c r="M16" s="26">
        <v>140</v>
      </c>
      <c r="N16" s="28"/>
      <c r="O16" s="26">
        <v>155</v>
      </c>
      <c r="P16" s="26">
        <v>162.5</v>
      </c>
      <c r="Q16" s="26">
        <v>170</v>
      </c>
      <c r="R16" s="28"/>
      <c r="S16" s="12" t="str">
        <f>"465,0"</f>
        <v>465,0</v>
      </c>
      <c r="T16" s="12" t="str">
        <f>"291,1789"</f>
        <v>291,1789</v>
      </c>
      <c r="U16" s="18"/>
    </row>
    <row r="17" spans="2:2">
      <c r="B17" s="5" t="s">
        <v>19</v>
      </c>
    </row>
  </sheetData>
  <mergeCells count="17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2:R12"/>
    <mergeCell ref="A15:R15"/>
    <mergeCell ref="B3:B4"/>
    <mergeCell ref="S3:S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5.1640625" style="5" customWidth="1"/>
    <col min="3" max="3" width="27.5" style="5" bestFit="1" customWidth="1"/>
    <col min="4" max="4" width="16.5" style="40" customWidth="1"/>
    <col min="5" max="5" width="10.5" style="5" bestFit="1" customWidth="1"/>
    <col min="6" max="6" width="29.5" style="5" bestFit="1" customWidth="1"/>
    <col min="7" max="10" width="5.5" style="35" customWidth="1"/>
    <col min="11" max="11" width="11.33203125" style="35" bestFit="1" customWidth="1"/>
    <col min="12" max="12" width="8.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56" t="s">
        <v>98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70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112</v>
      </c>
      <c r="B3" s="48" t="s">
        <v>0</v>
      </c>
      <c r="C3" s="66" t="s">
        <v>113</v>
      </c>
      <c r="D3" s="67" t="s">
        <v>6</v>
      </c>
      <c r="E3" s="50" t="s">
        <v>114</v>
      </c>
      <c r="F3" s="50" t="s">
        <v>5</v>
      </c>
      <c r="G3" s="69" t="s">
        <v>9</v>
      </c>
      <c r="H3" s="69"/>
      <c r="I3" s="69"/>
      <c r="J3" s="69"/>
      <c r="K3" s="69" t="s">
        <v>37</v>
      </c>
      <c r="L3" s="50" t="s">
        <v>3</v>
      </c>
      <c r="M3" s="52" t="s">
        <v>2</v>
      </c>
    </row>
    <row r="4" spans="1:13" s="1" customFormat="1" ht="21" customHeight="1" thickBot="1">
      <c r="A4" s="65"/>
      <c r="B4" s="49"/>
      <c r="C4" s="51"/>
      <c r="D4" s="68"/>
      <c r="E4" s="51"/>
      <c r="F4" s="51"/>
      <c r="G4" s="15">
        <v>1</v>
      </c>
      <c r="H4" s="15">
        <v>2</v>
      </c>
      <c r="I4" s="15">
        <v>3</v>
      </c>
      <c r="J4" s="25" t="s">
        <v>4</v>
      </c>
      <c r="K4" s="70"/>
      <c r="L4" s="51"/>
      <c r="M4" s="53"/>
    </row>
    <row r="5" spans="1:13" ht="16">
      <c r="A5" s="54" t="s">
        <v>38</v>
      </c>
      <c r="B5" s="54"/>
      <c r="C5" s="55"/>
      <c r="D5" s="55"/>
      <c r="E5" s="55"/>
      <c r="F5" s="55"/>
      <c r="G5" s="55"/>
      <c r="H5" s="55"/>
      <c r="I5" s="55"/>
      <c r="J5" s="55"/>
    </row>
    <row r="6" spans="1:13">
      <c r="A6" s="16">
        <v>1</v>
      </c>
      <c r="B6" s="11" t="s">
        <v>82</v>
      </c>
      <c r="C6" s="11" t="s">
        <v>83</v>
      </c>
      <c r="D6" s="39">
        <v>74.900000000000006</v>
      </c>
      <c r="E6" s="11" t="s">
        <v>117</v>
      </c>
      <c r="F6" s="11" t="s">
        <v>64</v>
      </c>
      <c r="G6" s="26">
        <v>170</v>
      </c>
      <c r="H6" s="26">
        <v>190</v>
      </c>
      <c r="I6" s="27">
        <v>207.5</v>
      </c>
      <c r="J6" s="28"/>
      <c r="K6" s="28" t="str">
        <f>"190,0"</f>
        <v>190,0</v>
      </c>
      <c r="L6" s="12" t="str">
        <f>"135,5080"</f>
        <v>135,5080</v>
      </c>
      <c r="M6" s="11" t="s">
        <v>109</v>
      </c>
    </row>
    <row r="7" spans="1:13">
      <c r="A7" s="36"/>
      <c r="I7" s="37"/>
    </row>
    <row r="8" spans="1:13" ht="16">
      <c r="A8" s="47" t="s">
        <v>32</v>
      </c>
      <c r="B8" s="47"/>
      <c r="C8" s="47"/>
      <c r="D8" s="47"/>
      <c r="E8" s="47"/>
      <c r="F8" s="47"/>
      <c r="G8" s="47"/>
      <c r="H8" s="47"/>
      <c r="I8" s="47"/>
      <c r="J8" s="47"/>
    </row>
    <row r="9" spans="1:13">
      <c r="A9" s="8" t="s">
        <v>70</v>
      </c>
      <c r="B9" s="7" t="s">
        <v>84</v>
      </c>
      <c r="C9" s="7" t="s">
        <v>85</v>
      </c>
      <c r="D9" s="41">
        <v>89.5</v>
      </c>
      <c r="E9" s="7" t="s">
        <v>119</v>
      </c>
      <c r="F9" s="7" t="s">
        <v>64</v>
      </c>
      <c r="G9" s="30">
        <v>230</v>
      </c>
      <c r="H9" s="30">
        <v>230</v>
      </c>
      <c r="I9" s="30">
        <v>230</v>
      </c>
      <c r="J9" s="31"/>
      <c r="K9" s="31">
        <v>0</v>
      </c>
      <c r="L9" s="8" t="str">
        <f>"0,0000"</f>
        <v>0,0000</v>
      </c>
      <c r="M9" s="7" t="s">
        <v>109</v>
      </c>
    </row>
    <row r="10" spans="1:13">
      <c r="A10" s="20">
        <v>1</v>
      </c>
      <c r="B10" s="9" t="s">
        <v>86</v>
      </c>
      <c r="C10" s="9" t="s">
        <v>87</v>
      </c>
      <c r="D10" s="42">
        <v>87</v>
      </c>
      <c r="E10" s="9" t="s">
        <v>115</v>
      </c>
      <c r="F10" s="9" t="s">
        <v>23</v>
      </c>
      <c r="G10" s="32">
        <v>210</v>
      </c>
      <c r="H10" s="32">
        <v>225</v>
      </c>
      <c r="I10" s="32">
        <v>235</v>
      </c>
      <c r="J10" s="34"/>
      <c r="K10" s="34">
        <f ca="1">"235,0"</f>
        <v>0</v>
      </c>
      <c r="L10" s="10" t="str">
        <f>"152,7265"</f>
        <v>152,7265</v>
      </c>
      <c r="M10" s="9" t="s">
        <v>105</v>
      </c>
    </row>
    <row r="11" spans="1:13">
      <c r="B11" s="5" t="s">
        <v>19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1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5.1640625" style="5" customWidth="1"/>
    <col min="3" max="3" width="27.5" style="5" bestFit="1" customWidth="1"/>
    <col min="4" max="4" width="16.5" style="40" customWidth="1"/>
    <col min="5" max="5" width="10.5" style="5" bestFit="1" customWidth="1"/>
    <col min="6" max="6" width="29.5" style="5" bestFit="1" customWidth="1"/>
    <col min="7" max="10" width="5.5" style="35" customWidth="1"/>
    <col min="11" max="11" width="11.33203125" style="6" bestFit="1" customWidth="1"/>
    <col min="12" max="12" width="8.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56" t="s">
        <v>99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3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112</v>
      </c>
      <c r="B3" s="48" t="s">
        <v>0</v>
      </c>
      <c r="C3" s="66" t="s">
        <v>113</v>
      </c>
      <c r="D3" s="67" t="s">
        <v>6</v>
      </c>
      <c r="E3" s="50" t="s">
        <v>114</v>
      </c>
      <c r="F3" s="50" t="s">
        <v>5</v>
      </c>
      <c r="G3" s="69" t="s">
        <v>9</v>
      </c>
      <c r="H3" s="69"/>
      <c r="I3" s="69"/>
      <c r="J3" s="69"/>
      <c r="K3" s="50" t="s">
        <v>37</v>
      </c>
      <c r="L3" s="50" t="s">
        <v>3</v>
      </c>
      <c r="M3" s="52" t="s">
        <v>2</v>
      </c>
    </row>
    <row r="4" spans="1:13" s="1" customFormat="1" ht="21" customHeight="1" thickBot="1">
      <c r="A4" s="65"/>
      <c r="B4" s="49"/>
      <c r="C4" s="51"/>
      <c r="D4" s="68"/>
      <c r="E4" s="51"/>
      <c r="F4" s="51"/>
      <c r="G4" s="15">
        <v>1</v>
      </c>
      <c r="H4" s="15">
        <v>2</v>
      </c>
      <c r="I4" s="15">
        <v>3</v>
      </c>
      <c r="J4" s="25" t="s">
        <v>4</v>
      </c>
      <c r="K4" s="51"/>
      <c r="L4" s="51"/>
      <c r="M4" s="53"/>
    </row>
    <row r="5" spans="1:13" ht="16">
      <c r="A5" s="54" t="s">
        <v>10</v>
      </c>
      <c r="B5" s="54"/>
      <c r="C5" s="55"/>
      <c r="D5" s="55"/>
      <c r="E5" s="55"/>
      <c r="F5" s="55"/>
      <c r="G5" s="55"/>
      <c r="H5" s="55"/>
      <c r="I5" s="55"/>
      <c r="J5" s="55"/>
    </row>
    <row r="6" spans="1:13">
      <c r="A6" s="21">
        <v>1</v>
      </c>
      <c r="B6" s="7" t="s">
        <v>78</v>
      </c>
      <c r="C6" s="7" t="s">
        <v>79</v>
      </c>
      <c r="D6" s="41">
        <v>80.8</v>
      </c>
      <c r="E6" s="7" t="s">
        <v>115</v>
      </c>
      <c r="F6" s="7" t="s">
        <v>64</v>
      </c>
      <c r="G6" s="29">
        <v>220</v>
      </c>
      <c r="H6" s="29">
        <v>235</v>
      </c>
      <c r="I6" s="30">
        <v>250</v>
      </c>
      <c r="J6" s="31"/>
      <c r="K6" s="8" t="str">
        <f>"235,0"</f>
        <v>235,0</v>
      </c>
      <c r="L6" s="8" t="str">
        <f>"159,4475"</f>
        <v>159,4475</v>
      </c>
      <c r="M6" s="22"/>
    </row>
    <row r="7" spans="1:13">
      <c r="A7" s="20">
        <v>2</v>
      </c>
      <c r="B7" s="9" t="s">
        <v>80</v>
      </c>
      <c r="C7" s="9" t="s">
        <v>81</v>
      </c>
      <c r="D7" s="42">
        <v>81.900000000000006</v>
      </c>
      <c r="E7" s="9" t="s">
        <v>115</v>
      </c>
      <c r="F7" s="9" t="s">
        <v>23</v>
      </c>
      <c r="G7" s="32">
        <v>160</v>
      </c>
      <c r="H7" s="33">
        <v>170</v>
      </c>
      <c r="I7" s="33">
        <v>170</v>
      </c>
      <c r="J7" s="34"/>
      <c r="K7" s="10" t="str">
        <f>"160,0"</f>
        <v>160,0</v>
      </c>
      <c r="L7" s="10" t="str">
        <f>"107,6640"</f>
        <v>107,6640</v>
      </c>
      <c r="M7" s="23"/>
    </row>
    <row r="8" spans="1:13">
      <c r="B8" s="5" t="s">
        <v>19</v>
      </c>
    </row>
    <row r="9" spans="1:13" ht="16">
      <c r="A9" s="47" t="s">
        <v>16</v>
      </c>
      <c r="B9" s="47"/>
      <c r="C9" s="47"/>
      <c r="D9" s="47"/>
      <c r="E9" s="47"/>
      <c r="F9" s="47"/>
      <c r="G9" s="47"/>
      <c r="H9" s="47"/>
      <c r="I9" s="47"/>
      <c r="J9" s="47"/>
    </row>
    <row r="10" spans="1:13">
      <c r="A10" s="16">
        <v>1</v>
      </c>
      <c r="B10" s="11" t="s">
        <v>17</v>
      </c>
      <c r="C10" s="11" t="s">
        <v>18</v>
      </c>
      <c r="D10" s="39">
        <v>96.9</v>
      </c>
      <c r="E10" s="11" t="s">
        <v>115</v>
      </c>
      <c r="F10" s="11" t="s">
        <v>103</v>
      </c>
      <c r="G10" s="26">
        <v>240</v>
      </c>
      <c r="H10" s="26">
        <v>272.5</v>
      </c>
      <c r="I10" s="28"/>
      <c r="J10" s="28"/>
      <c r="K10" s="12" t="str">
        <f>"272,5"</f>
        <v>272,5</v>
      </c>
      <c r="L10" s="12" t="str">
        <f>"168,0235"</f>
        <v>168,0235</v>
      </c>
      <c r="M10" s="11" t="s">
        <v>104</v>
      </c>
    </row>
    <row r="11" spans="1:13">
      <c r="B11" s="5" t="s">
        <v>19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9:J9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6.33203125" style="5" bestFit="1" customWidth="1"/>
    <col min="4" max="4" width="16.5" style="40" customWidth="1"/>
    <col min="5" max="5" width="10.5" style="5" bestFit="1" customWidth="1"/>
    <col min="6" max="6" width="26.33203125" style="5" bestFit="1" customWidth="1"/>
    <col min="7" max="18" width="5.5" style="35" customWidth="1"/>
    <col min="19" max="19" width="10.5" style="6" customWidth="1"/>
    <col min="20" max="20" width="9.5" style="6" customWidth="1"/>
    <col min="21" max="21" width="17.33203125" style="5" customWidth="1"/>
    <col min="22" max="16384" width="9.1640625" style="3"/>
  </cols>
  <sheetData>
    <row r="1" spans="1:21" s="2" customFormat="1" ht="29" customHeight="1">
      <c r="A1" s="56" t="s">
        <v>90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s="2" customFormat="1" ht="64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1" s="1" customFormat="1" ht="12.75" customHeight="1">
      <c r="A3" s="64" t="s">
        <v>112</v>
      </c>
      <c r="B3" s="48" t="s">
        <v>0</v>
      </c>
      <c r="C3" s="66" t="s">
        <v>113</v>
      </c>
      <c r="D3" s="67" t="s">
        <v>6</v>
      </c>
      <c r="E3" s="50" t="s">
        <v>114</v>
      </c>
      <c r="F3" s="50" t="s">
        <v>5</v>
      </c>
      <c r="G3" s="69" t="s">
        <v>7</v>
      </c>
      <c r="H3" s="69"/>
      <c r="I3" s="69"/>
      <c r="J3" s="69"/>
      <c r="K3" s="69" t="s">
        <v>8</v>
      </c>
      <c r="L3" s="69"/>
      <c r="M3" s="69"/>
      <c r="N3" s="69"/>
      <c r="O3" s="69" t="s">
        <v>9</v>
      </c>
      <c r="P3" s="69"/>
      <c r="Q3" s="69"/>
      <c r="R3" s="69"/>
      <c r="S3" s="50" t="s">
        <v>1</v>
      </c>
      <c r="T3" s="50" t="s">
        <v>3</v>
      </c>
      <c r="U3" s="52" t="s">
        <v>2</v>
      </c>
    </row>
    <row r="4" spans="1:21" s="1" customFormat="1" ht="21" customHeight="1" thickBot="1">
      <c r="A4" s="65"/>
      <c r="B4" s="49"/>
      <c r="C4" s="51"/>
      <c r="D4" s="68"/>
      <c r="E4" s="51"/>
      <c r="F4" s="51"/>
      <c r="G4" s="15">
        <v>1</v>
      </c>
      <c r="H4" s="15">
        <v>2</v>
      </c>
      <c r="I4" s="15">
        <v>3</v>
      </c>
      <c r="J4" s="15" t="s">
        <v>4</v>
      </c>
      <c r="K4" s="15">
        <v>1</v>
      </c>
      <c r="L4" s="15">
        <v>2</v>
      </c>
      <c r="M4" s="15">
        <v>3</v>
      </c>
      <c r="N4" s="15" t="s">
        <v>4</v>
      </c>
      <c r="O4" s="15">
        <v>1</v>
      </c>
      <c r="P4" s="15">
        <v>2</v>
      </c>
      <c r="Q4" s="15">
        <v>3</v>
      </c>
      <c r="R4" s="25" t="s">
        <v>4</v>
      </c>
      <c r="S4" s="51"/>
      <c r="T4" s="51"/>
      <c r="U4" s="53"/>
    </row>
    <row r="5" spans="1:21" ht="16">
      <c r="A5" s="54" t="s">
        <v>20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21">
      <c r="A6" s="16">
        <v>1</v>
      </c>
      <c r="B6" s="11" t="s">
        <v>21</v>
      </c>
      <c r="C6" s="11" t="s">
        <v>22</v>
      </c>
      <c r="D6" s="39">
        <v>108.5</v>
      </c>
      <c r="E6" s="11" t="s">
        <v>115</v>
      </c>
      <c r="F6" s="11" t="s">
        <v>23</v>
      </c>
      <c r="G6" s="26">
        <v>250</v>
      </c>
      <c r="H6" s="26">
        <v>265</v>
      </c>
      <c r="I6" s="26">
        <v>280</v>
      </c>
      <c r="J6" s="28"/>
      <c r="K6" s="26">
        <v>160</v>
      </c>
      <c r="L6" s="26">
        <v>175</v>
      </c>
      <c r="M6" s="26">
        <v>185</v>
      </c>
      <c r="N6" s="28"/>
      <c r="O6" s="26">
        <v>260</v>
      </c>
      <c r="P6" s="26">
        <v>280</v>
      </c>
      <c r="Q6" s="28"/>
      <c r="R6" s="28"/>
      <c r="S6" s="19" t="str">
        <f>"745,0"</f>
        <v>745,0</v>
      </c>
      <c r="T6" s="12" t="str">
        <f>"440,2950"</f>
        <v>440,2950</v>
      </c>
      <c r="U6" s="18" t="s">
        <v>88</v>
      </c>
    </row>
    <row r="7" spans="1:21">
      <c r="B7" s="5" t="s">
        <v>19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>
    <pageSetUpPr fitToPage="1"/>
  </sheetPr>
  <dimension ref="A1:U11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6.33203125" style="5" bestFit="1" customWidth="1"/>
    <col min="4" max="4" width="16.5" style="40" customWidth="1"/>
    <col min="5" max="5" width="10.5" style="5" bestFit="1" customWidth="1"/>
    <col min="6" max="6" width="33.1640625" style="5" customWidth="1"/>
    <col min="7" max="18" width="5.5" style="35" customWidth="1"/>
    <col min="19" max="19" width="10.5" style="6" customWidth="1"/>
    <col min="20" max="20" width="9.5" style="6" customWidth="1"/>
    <col min="21" max="21" width="17.33203125" style="5" customWidth="1"/>
    <col min="22" max="16384" width="9.1640625" style="3"/>
  </cols>
  <sheetData>
    <row r="1" spans="1:21" s="2" customFormat="1" ht="29" customHeight="1">
      <c r="A1" s="56" t="s">
        <v>91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s="2" customFormat="1" ht="65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1" s="1" customFormat="1" ht="12.75" customHeight="1">
      <c r="A3" s="64" t="s">
        <v>112</v>
      </c>
      <c r="B3" s="48" t="s">
        <v>0</v>
      </c>
      <c r="C3" s="66" t="s">
        <v>113</v>
      </c>
      <c r="D3" s="67" t="s">
        <v>6</v>
      </c>
      <c r="E3" s="50" t="s">
        <v>114</v>
      </c>
      <c r="F3" s="50" t="s">
        <v>5</v>
      </c>
      <c r="G3" s="69" t="s">
        <v>7</v>
      </c>
      <c r="H3" s="69"/>
      <c r="I3" s="69"/>
      <c r="J3" s="69"/>
      <c r="K3" s="69" t="s">
        <v>8</v>
      </c>
      <c r="L3" s="69"/>
      <c r="M3" s="69"/>
      <c r="N3" s="69"/>
      <c r="O3" s="69" t="s">
        <v>9</v>
      </c>
      <c r="P3" s="69"/>
      <c r="Q3" s="69"/>
      <c r="R3" s="69"/>
      <c r="S3" s="50" t="s">
        <v>1</v>
      </c>
      <c r="T3" s="50" t="s">
        <v>3</v>
      </c>
      <c r="U3" s="52" t="s">
        <v>2</v>
      </c>
    </row>
    <row r="4" spans="1:21" s="1" customFormat="1" ht="21" customHeight="1" thickBot="1">
      <c r="A4" s="65"/>
      <c r="B4" s="49"/>
      <c r="C4" s="51"/>
      <c r="D4" s="68"/>
      <c r="E4" s="51"/>
      <c r="F4" s="51"/>
      <c r="G4" s="15">
        <v>1</v>
      </c>
      <c r="H4" s="15">
        <v>2</v>
      </c>
      <c r="I4" s="15">
        <v>3</v>
      </c>
      <c r="J4" s="15" t="s">
        <v>4</v>
      </c>
      <c r="K4" s="15">
        <v>1</v>
      </c>
      <c r="L4" s="15">
        <v>2</v>
      </c>
      <c r="M4" s="15">
        <v>3</v>
      </c>
      <c r="N4" s="15" t="s">
        <v>4</v>
      </c>
      <c r="O4" s="15">
        <v>1</v>
      </c>
      <c r="P4" s="15">
        <v>2</v>
      </c>
      <c r="Q4" s="15">
        <v>3</v>
      </c>
      <c r="R4" s="15" t="s">
        <v>4</v>
      </c>
      <c r="S4" s="51"/>
      <c r="T4" s="51"/>
      <c r="U4" s="53"/>
    </row>
    <row r="5" spans="1:21" ht="16">
      <c r="A5" s="54" t="s">
        <v>10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21">
      <c r="A6" s="21">
        <v>1</v>
      </c>
      <c r="B6" s="7" t="s">
        <v>11</v>
      </c>
      <c r="C6" s="7" t="s">
        <v>12</v>
      </c>
      <c r="D6" s="41">
        <v>82.5</v>
      </c>
      <c r="E6" s="7" t="s">
        <v>115</v>
      </c>
      <c r="F6" s="7" t="s">
        <v>13</v>
      </c>
      <c r="G6" s="29">
        <v>185</v>
      </c>
      <c r="H6" s="29">
        <v>200</v>
      </c>
      <c r="I6" s="29">
        <v>210</v>
      </c>
      <c r="J6" s="31"/>
      <c r="K6" s="29">
        <v>125</v>
      </c>
      <c r="L6" s="29">
        <v>132.5</v>
      </c>
      <c r="M6" s="30">
        <v>135</v>
      </c>
      <c r="N6" s="31"/>
      <c r="O6" s="30">
        <v>215</v>
      </c>
      <c r="P6" s="29">
        <v>220</v>
      </c>
      <c r="Q6" s="29">
        <v>230</v>
      </c>
      <c r="R6" s="31"/>
      <c r="S6" s="8" t="str">
        <f>"572,5"</f>
        <v>572,5</v>
      </c>
      <c r="T6" s="8" t="str">
        <f>"383,5178"</f>
        <v>383,5178</v>
      </c>
      <c r="U6" s="22"/>
    </row>
    <row r="7" spans="1:21">
      <c r="A7" s="20">
        <v>2</v>
      </c>
      <c r="B7" s="9" t="s">
        <v>14</v>
      </c>
      <c r="C7" s="9" t="s">
        <v>15</v>
      </c>
      <c r="D7" s="42">
        <v>81.7</v>
      </c>
      <c r="E7" s="9" t="s">
        <v>115</v>
      </c>
      <c r="F7" s="9" t="s">
        <v>13</v>
      </c>
      <c r="G7" s="33">
        <v>215</v>
      </c>
      <c r="H7" s="33">
        <v>215</v>
      </c>
      <c r="I7" s="32">
        <v>215</v>
      </c>
      <c r="J7" s="34"/>
      <c r="K7" s="32">
        <v>120</v>
      </c>
      <c r="L7" s="32">
        <v>125</v>
      </c>
      <c r="M7" s="33">
        <v>132.5</v>
      </c>
      <c r="N7" s="34"/>
      <c r="O7" s="32">
        <v>205</v>
      </c>
      <c r="P7" s="33">
        <v>210</v>
      </c>
      <c r="Q7" s="32">
        <v>210</v>
      </c>
      <c r="R7" s="34"/>
      <c r="S7" s="10" t="str">
        <f>"550,0"</f>
        <v>550,0</v>
      </c>
      <c r="T7" s="10" t="str">
        <f>"370,6450"</f>
        <v>370,6450</v>
      </c>
      <c r="U7" s="9"/>
    </row>
    <row r="8" spans="1:21">
      <c r="A8" s="36"/>
      <c r="G8" s="37"/>
      <c r="H8" s="37"/>
      <c r="M8" s="37"/>
      <c r="P8" s="37"/>
    </row>
    <row r="9" spans="1:21" ht="16">
      <c r="A9" s="47" t="s">
        <v>16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21">
      <c r="A10" s="16">
        <v>1</v>
      </c>
      <c r="B10" s="11" t="s">
        <v>17</v>
      </c>
      <c r="C10" s="11" t="s">
        <v>18</v>
      </c>
      <c r="D10" s="39">
        <v>96.9</v>
      </c>
      <c r="E10" s="11" t="s">
        <v>115</v>
      </c>
      <c r="F10" s="11" t="s">
        <v>103</v>
      </c>
      <c r="G10" s="26">
        <v>260</v>
      </c>
      <c r="H10" s="27">
        <v>275</v>
      </c>
      <c r="I10" s="26">
        <v>275</v>
      </c>
      <c r="J10" s="28"/>
      <c r="K10" s="26">
        <v>140</v>
      </c>
      <c r="L10" s="27">
        <v>150</v>
      </c>
      <c r="M10" s="27">
        <v>150</v>
      </c>
      <c r="N10" s="28"/>
      <c r="O10" s="26">
        <v>240</v>
      </c>
      <c r="P10" s="26">
        <v>272.5</v>
      </c>
      <c r="Q10" s="28"/>
      <c r="R10" s="28"/>
      <c r="S10" s="12" t="str">
        <f>"687,5"</f>
        <v>687,5</v>
      </c>
      <c r="T10" s="12" t="str">
        <f>"423,9125"</f>
        <v>423,9125</v>
      </c>
      <c r="U10" s="11" t="s">
        <v>104</v>
      </c>
    </row>
    <row r="11" spans="1:21">
      <c r="B11" s="5" t="s">
        <v>19</v>
      </c>
    </row>
  </sheetData>
  <mergeCells count="15"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9:R9"/>
    <mergeCell ref="A5:R5"/>
    <mergeCell ref="B3:B4"/>
    <mergeCell ref="E3:E4"/>
    <mergeCell ref="S3:S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1640625" style="5" customWidth="1"/>
    <col min="3" max="3" width="26.33203125" style="5" bestFit="1" customWidth="1"/>
    <col min="4" max="4" width="15.5" style="40" customWidth="1"/>
    <col min="5" max="5" width="14.6640625" style="5" customWidth="1"/>
    <col min="6" max="6" width="29.33203125" style="5" customWidth="1"/>
    <col min="7" max="14" width="5.33203125" style="35" customWidth="1"/>
    <col min="15" max="15" width="11" style="6" customWidth="1"/>
    <col min="16" max="16" width="8.5" style="6" bestFit="1" customWidth="1"/>
    <col min="17" max="17" width="19.1640625" style="5" customWidth="1"/>
    <col min="18" max="16384" width="9.1640625" style="3"/>
  </cols>
  <sheetData>
    <row r="1" spans="1:17" s="2" customFormat="1" ht="29" customHeight="1">
      <c r="A1" s="56" t="s">
        <v>92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</row>
    <row r="2" spans="1:17" s="2" customFormat="1" ht="7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17" s="1" customFormat="1" ht="12.75" customHeight="1">
      <c r="A3" s="64" t="s">
        <v>112</v>
      </c>
      <c r="B3" s="48" t="s">
        <v>0</v>
      </c>
      <c r="C3" s="66" t="s">
        <v>113</v>
      </c>
      <c r="D3" s="67" t="s">
        <v>6</v>
      </c>
      <c r="E3" s="50" t="s">
        <v>114</v>
      </c>
      <c r="F3" s="50" t="s">
        <v>5</v>
      </c>
      <c r="G3" s="69" t="s">
        <v>8</v>
      </c>
      <c r="H3" s="69"/>
      <c r="I3" s="69"/>
      <c r="J3" s="69"/>
      <c r="K3" s="69" t="s">
        <v>9</v>
      </c>
      <c r="L3" s="69"/>
      <c r="M3" s="69"/>
      <c r="N3" s="69"/>
      <c r="O3" s="50" t="s">
        <v>1</v>
      </c>
      <c r="P3" s="50" t="s">
        <v>3</v>
      </c>
      <c r="Q3" s="52" t="s">
        <v>2</v>
      </c>
    </row>
    <row r="4" spans="1:17" s="1" customFormat="1" ht="20" customHeight="1" thickBot="1">
      <c r="A4" s="65"/>
      <c r="B4" s="49"/>
      <c r="C4" s="51"/>
      <c r="D4" s="68"/>
      <c r="E4" s="51"/>
      <c r="F4" s="51"/>
      <c r="G4" s="15">
        <v>1</v>
      </c>
      <c r="H4" s="15">
        <v>2</v>
      </c>
      <c r="I4" s="15">
        <v>3</v>
      </c>
      <c r="J4" s="15" t="s">
        <v>4</v>
      </c>
      <c r="K4" s="15">
        <v>1</v>
      </c>
      <c r="L4" s="15">
        <v>2</v>
      </c>
      <c r="M4" s="15">
        <v>3</v>
      </c>
      <c r="N4" s="15" t="s">
        <v>4</v>
      </c>
      <c r="O4" s="51"/>
      <c r="P4" s="51"/>
      <c r="Q4" s="53"/>
    </row>
    <row r="5" spans="1:17" ht="16">
      <c r="A5" s="54" t="s">
        <v>32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7">
      <c r="A6" s="16">
        <v>1</v>
      </c>
      <c r="B6" s="11" t="s">
        <v>86</v>
      </c>
      <c r="C6" s="11" t="s">
        <v>87</v>
      </c>
      <c r="D6" s="39">
        <v>87</v>
      </c>
      <c r="E6" s="11" t="s">
        <v>115</v>
      </c>
      <c r="F6" s="11" t="s">
        <v>23</v>
      </c>
      <c r="G6" s="27">
        <v>130</v>
      </c>
      <c r="H6" s="26">
        <v>135</v>
      </c>
      <c r="I6" s="26">
        <v>140</v>
      </c>
      <c r="J6" s="28"/>
      <c r="K6" s="26">
        <v>210</v>
      </c>
      <c r="L6" s="26">
        <v>225</v>
      </c>
      <c r="M6" s="26">
        <v>235</v>
      </c>
      <c r="N6" s="28"/>
      <c r="O6" s="12" t="str">
        <f>"375,0"</f>
        <v>375,0</v>
      </c>
      <c r="P6" s="12" t="str">
        <f>"243,7125"</f>
        <v>243,7125</v>
      </c>
      <c r="Q6" s="11" t="s">
        <v>105</v>
      </c>
    </row>
    <row r="7" spans="1:17">
      <c r="B7" s="5" t="s">
        <v>19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7" style="5" customWidth="1"/>
    <col min="3" max="3" width="27.5" style="5" bestFit="1" customWidth="1"/>
    <col min="4" max="4" width="16.33203125" style="40" customWidth="1"/>
    <col min="5" max="5" width="10.6640625" style="5" customWidth="1"/>
    <col min="6" max="6" width="34" style="5" customWidth="1"/>
    <col min="7" max="10" width="5.5" style="35" customWidth="1"/>
    <col min="11" max="11" width="11.33203125" style="35" bestFit="1" customWidth="1"/>
    <col min="12" max="12" width="8.6640625" style="6" bestFit="1" customWidth="1"/>
    <col min="13" max="13" width="22.83203125" style="5" customWidth="1"/>
    <col min="14" max="16384" width="9.1640625" style="3"/>
  </cols>
  <sheetData>
    <row r="1" spans="1:13" s="2" customFormat="1" ht="29" customHeight="1">
      <c r="A1" s="56" t="s">
        <v>93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6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112</v>
      </c>
      <c r="B3" s="48" t="s">
        <v>0</v>
      </c>
      <c r="C3" s="66" t="s">
        <v>113</v>
      </c>
      <c r="D3" s="67" t="s">
        <v>6</v>
      </c>
      <c r="E3" s="50" t="s">
        <v>114</v>
      </c>
      <c r="F3" s="50" t="s">
        <v>5</v>
      </c>
      <c r="G3" s="69" t="s">
        <v>8</v>
      </c>
      <c r="H3" s="69"/>
      <c r="I3" s="69"/>
      <c r="J3" s="69"/>
      <c r="K3" s="69" t="s">
        <v>37</v>
      </c>
      <c r="L3" s="50" t="s">
        <v>3</v>
      </c>
      <c r="M3" s="52" t="s">
        <v>2</v>
      </c>
    </row>
    <row r="4" spans="1:13" s="1" customFormat="1" ht="21" customHeight="1" thickBot="1">
      <c r="A4" s="65"/>
      <c r="B4" s="49"/>
      <c r="C4" s="51"/>
      <c r="D4" s="68"/>
      <c r="E4" s="51"/>
      <c r="F4" s="51"/>
      <c r="G4" s="15">
        <v>1</v>
      </c>
      <c r="H4" s="15">
        <v>2</v>
      </c>
      <c r="I4" s="15">
        <v>3</v>
      </c>
      <c r="J4" s="25" t="s">
        <v>4</v>
      </c>
      <c r="K4" s="70"/>
      <c r="L4" s="51"/>
      <c r="M4" s="53"/>
    </row>
    <row r="5" spans="1:13" ht="16">
      <c r="A5" s="54" t="s">
        <v>51</v>
      </c>
      <c r="B5" s="54"/>
      <c r="C5" s="55"/>
      <c r="D5" s="55"/>
      <c r="E5" s="55"/>
      <c r="F5" s="55"/>
      <c r="G5" s="55"/>
      <c r="H5" s="55"/>
      <c r="I5" s="55"/>
      <c r="J5" s="55"/>
    </row>
    <row r="6" spans="1:13">
      <c r="A6" s="21">
        <v>1</v>
      </c>
      <c r="B6" s="7" t="s">
        <v>52</v>
      </c>
      <c r="C6" s="7" t="s">
        <v>53</v>
      </c>
      <c r="D6" s="41">
        <v>61</v>
      </c>
      <c r="E6" s="7" t="s">
        <v>117</v>
      </c>
      <c r="F6" s="7" t="s">
        <v>23</v>
      </c>
      <c r="G6" s="29">
        <v>57.5</v>
      </c>
      <c r="H6" s="29">
        <v>62.5</v>
      </c>
      <c r="I6" s="30">
        <v>65</v>
      </c>
      <c r="J6" s="31"/>
      <c r="K6" s="31" t="str">
        <f>"62,5"</f>
        <v>62,5</v>
      </c>
      <c r="L6" s="8" t="str">
        <f>"52,5125"</f>
        <v>52,5125</v>
      </c>
      <c r="M6" s="22"/>
    </row>
    <row r="7" spans="1:13">
      <c r="A7" s="24">
        <v>1</v>
      </c>
      <c r="B7" s="13" t="s">
        <v>54</v>
      </c>
      <c r="C7" s="13" t="s">
        <v>55</v>
      </c>
      <c r="D7" s="46">
        <v>64.2</v>
      </c>
      <c r="E7" s="13" t="s">
        <v>118</v>
      </c>
      <c r="F7" s="13" t="s">
        <v>23</v>
      </c>
      <c r="G7" s="43">
        <v>75</v>
      </c>
      <c r="H7" s="43">
        <v>80</v>
      </c>
      <c r="I7" s="44">
        <v>85</v>
      </c>
      <c r="J7" s="45"/>
      <c r="K7" s="45" t="str">
        <f>"80,0"</f>
        <v>80,0</v>
      </c>
      <c r="L7" s="14" t="str">
        <f>"64,2800"</f>
        <v>64,2800</v>
      </c>
      <c r="M7" s="13" t="s">
        <v>106</v>
      </c>
    </row>
    <row r="8" spans="1:13">
      <c r="A8" s="10" t="s">
        <v>70</v>
      </c>
      <c r="B8" s="9" t="s">
        <v>56</v>
      </c>
      <c r="C8" s="9" t="s">
        <v>57</v>
      </c>
      <c r="D8" s="42">
        <v>64.599999999999994</v>
      </c>
      <c r="E8" s="9" t="s">
        <v>118</v>
      </c>
      <c r="F8" s="9" t="s">
        <v>41</v>
      </c>
      <c r="G8" s="33">
        <v>120</v>
      </c>
      <c r="H8" s="33">
        <v>120</v>
      </c>
      <c r="I8" s="33">
        <v>120</v>
      </c>
      <c r="J8" s="34"/>
      <c r="K8" s="34">
        <v>0</v>
      </c>
      <c r="L8" s="10" t="str">
        <f>"0,0000"</f>
        <v>0,0000</v>
      </c>
      <c r="M8" s="23"/>
    </row>
    <row r="9" spans="1:13">
      <c r="A9" s="6"/>
      <c r="G9" s="37"/>
      <c r="H9" s="37"/>
      <c r="I9" s="37"/>
      <c r="M9" s="38"/>
    </row>
    <row r="10" spans="1:13" ht="16">
      <c r="A10" s="47" t="s">
        <v>10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3">
      <c r="A11" s="21">
        <v>1</v>
      </c>
      <c r="B11" s="7" t="s">
        <v>58</v>
      </c>
      <c r="C11" s="7" t="s">
        <v>59</v>
      </c>
      <c r="D11" s="41">
        <v>82.5</v>
      </c>
      <c r="E11" s="7" t="s">
        <v>117</v>
      </c>
      <c r="F11" s="7" t="s">
        <v>23</v>
      </c>
      <c r="G11" s="30">
        <v>57.5</v>
      </c>
      <c r="H11" s="29">
        <v>62.5</v>
      </c>
      <c r="I11" s="29">
        <v>70</v>
      </c>
      <c r="J11" s="31"/>
      <c r="K11" s="31" t="str">
        <f>"70,0"</f>
        <v>70,0</v>
      </c>
      <c r="L11" s="8" t="str">
        <f>"46,8930"</f>
        <v>46,8930</v>
      </c>
      <c r="M11" s="7" t="s">
        <v>107</v>
      </c>
    </row>
    <row r="12" spans="1:13">
      <c r="A12" s="20">
        <v>1</v>
      </c>
      <c r="B12" s="9" t="s">
        <v>60</v>
      </c>
      <c r="C12" s="9" t="s">
        <v>61</v>
      </c>
      <c r="D12" s="42">
        <v>82.2</v>
      </c>
      <c r="E12" s="9" t="s">
        <v>115</v>
      </c>
      <c r="F12" s="9" t="s">
        <v>23</v>
      </c>
      <c r="G12" s="32">
        <v>127.5</v>
      </c>
      <c r="H12" s="33">
        <v>140</v>
      </c>
      <c r="I12" s="33">
        <v>140</v>
      </c>
      <c r="J12" s="34"/>
      <c r="K12" s="34" t="str">
        <f>"127,5"</f>
        <v>127,5</v>
      </c>
      <c r="L12" s="10" t="str">
        <f>"85,6035"</f>
        <v>85,6035</v>
      </c>
      <c r="M12" s="9" t="s">
        <v>108</v>
      </c>
    </row>
    <row r="13" spans="1:13">
      <c r="A13" s="36"/>
      <c r="H13" s="37"/>
      <c r="I13" s="37"/>
    </row>
    <row r="14" spans="1:13" ht="16">
      <c r="A14" s="47" t="s">
        <v>32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3">
      <c r="A15" s="8" t="s">
        <v>70</v>
      </c>
      <c r="B15" s="7" t="s">
        <v>62</v>
      </c>
      <c r="C15" s="7" t="s">
        <v>63</v>
      </c>
      <c r="D15" s="41">
        <v>87.2</v>
      </c>
      <c r="E15" s="7" t="s">
        <v>117</v>
      </c>
      <c r="F15" s="7" t="s">
        <v>64</v>
      </c>
      <c r="G15" s="30">
        <v>115</v>
      </c>
      <c r="H15" s="30">
        <v>115</v>
      </c>
      <c r="I15" s="30">
        <v>115</v>
      </c>
      <c r="J15" s="31"/>
      <c r="K15" s="31">
        <v>0</v>
      </c>
      <c r="L15" s="8" t="str">
        <f>"0,0000"</f>
        <v>0,0000</v>
      </c>
      <c r="M15" s="7" t="s">
        <v>109</v>
      </c>
    </row>
    <row r="16" spans="1:13">
      <c r="A16" s="20">
        <v>1</v>
      </c>
      <c r="B16" s="9" t="s">
        <v>65</v>
      </c>
      <c r="C16" s="9" t="s">
        <v>66</v>
      </c>
      <c r="D16" s="42">
        <v>86</v>
      </c>
      <c r="E16" s="9" t="s">
        <v>115</v>
      </c>
      <c r="F16" s="9" t="s">
        <v>23</v>
      </c>
      <c r="G16" s="32">
        <v>145</v>
      </c>
      <c r="H16" s="32">
        <v>152.5</v>
      </c>
      <c r="I16" s="32">
        <v>160</v>
      </c>
      <c r="J16" s="34"/>
      <c r="K16" s="34" t="str">
        <f>"160,0"</f>
        <v>160,0</v>
      </c>
      <c r="L16" s="10" t="str">
        <f>"104,6400"</f>
        <v>104,6400</v>
      </c>
      <c r="M16" s="9"/>
    </row>
    <row r="17" spans="1:13">
      <c r="A17" s="36"/>
    </row>
    <row r="18" spans="1:13" ht="16">
      <c r="A18" s="47" t="s">
        <v>67</v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1:13">
      <c r="A19" s="16">
        <v>1</v>
      </c>
      <c r="B19" s="11" t="s">
        <v>68</v>
      </c>
      <c r="C19" s="11" t="s">
        <v>69</v>
      </c>
      <c r="D19" s="39">
        <v>119.5</v>
      </c>
      <c r="E19" s="11" t="s">
        <v>115</v>
      </c>
      <c r="F19" s="11" t="s">
        <v>41</v>
      </c>
      <c r="G19" s="26">
        <v>145</v>
      </c>
      <c r="H19" s="26">
        <v>152.5</v>
      </c>
      <c r="I19" s="27">
        <v>162.5</v>
      </c>
      <c r="J19" s="28"/>
      <c r="K19" s="28" t="str">
        <f>"152,5"</f>
        <v>152,5</v>
      </c>
      <c r="L19" s="12" t="str">
        <f>"87,7638"</f>
        <v>87,7638</v>
      </c>
      <c r="M19" s="11" t="s">
        <v>110</v>
      </c>
    </row>
    <row r="20" spans="1:13" ht="15" customHeight="1">
      <c r="B20" s="5" t="s">
        <v>19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0:J10"/>
    <mergeCell ref="A14:J14"/>
    <mergeCell ref="A18:J18"/>
    <mergeCell ref="B3:B4"/>
    <mergeCell ref="K3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7" style="5" customWidth="1"/>
    <col min="3" max="3" width="27.5" style="5" bestFit="1" customWidth="1"/>
    <col min="4" max="4" width="16.33203125" style="40" customWidth="1"/>
    <col min="5" max="5" width="10.6640625" style="5" customWidth="1"/>
    <col min="6" max="6" width="34" style="5" customWidth="1"/>
    <col min="7" max="10" width="5.5" style="35" customWidth="1"/>
    <col min="11" max="11" width="11.33203125" style="6" bestFit="1" customWidth="1"/>
    <col min="12" max="12" width="8.6640625" style="6" bestFit="1" customWidth="1"/>
    <col min="13" max="13" width="22.83203125" style="5" customWidth="1"/>
    <col min="14" max="16384" width="9.1640625" style="3"/>
  </cols>
  <sheetData>
    <row r="1" spans="1:13" s="2" customFormat="1" ht="29" customHeight="1">
      <c r="A1" s="56" t="s">
        <v>94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112</v>
      </c>
      <c r="B3" s="48" t="s">
        <v>0</v>
      </c>
      <c r="C3" s="66" t="s">
        <v>113</v>
      </c>
      <c r="D3" s="67" t="s">
        <v>6</v>
      </c>
      <c r="E3" s="50" t="s">
        <v>114</v>
      </c>
      <c r="F3" s="50" t="s">
        <v>5</v>
      </c>
      <c r="G3" s="69" t="s">
        <v>8</v>
      </c>
      <c r="H3" s="69"/>
      <c r="I3" s="69"/>
      <c r="J3" s="69"/>
      <c r="K3" s="50" t="s">
        <v>37</v>
      </c>
      <c r="L3" s="50" t="s">
        <v>3</v>
      </c>
      <c r="M3" s="52" t="s">
        <v>2</v>
      </c>
    </row>
    <row r="4" spans="1:13" s="1" customFormat="1" ht="21" customHeight="1" thickBot="1">
      <c r="A4" s="65"/>
      <c r="B4" s="49"/>
      <c r="C4" s="51"/>
      <c r="D4" s="68"/>
      <c r="E4" s="51"/>
      <c r="F4" s="51"/>
      <c r="G4" s="15">
        <v>1</v>
      </c>
      <c r="H4" s="15">
        <v>2</v>
      </c>
      <c r="I4" s="15">
        <v>3</v>
      </c>
      <c r="J4" s="25" t="s">
        <v>4</v>
      </c>
      <c r="K4" s="51"/>
      <c r="L4" s="51"/>
      <c r="M4" s="53"/>
    </row>
    <row r="5" spans="1:13" ht="16">
      <c r="A5" s="54" t="s">
        <v>38</v>
      </c>
      <c r="B5" s="54"/>
      <c r="C5" s="55"/>
      <c r="D5" s="55"/>
      <c r="E5" s="55"/>
      <c r="F5" s="55"/>
      <c r="G5" s="55"/>
      <c r="H5" s="55"/>
      <c r="I5" s="55"/>
      <c r="J5" s="55"/>
    </row>
    <row r="6" spans="1:13">
      <c r="A6" s="16">
        <v>1</v>
      </c>
      <c r="B6" s="11" t="s">
        <v>39</v>
      </c>
      <c r="C6" s="11" t="s">
        <v>40</v>
      </c>
      <c r="D6" s="39">
        <v>74.099999999999994</v>
      </c>
      <c r="E6" s="11" t="s">
        <v>115</v>
      </c>
      <c r="F6" s="11" t="s">
        <v>41</v>
      </c>
      <c r="G6" s="26">
        <v>160</v>
      </c>
      <c r="H6" s="27">
        <v>165</v>
      </c>
      <c r="I6" s="27">
        <v>165</v>
      </c>
      <c r="J6" s="28"/>
      <c r="K6" s="12" t="str">
        <f>"160,0"</f>
        <v>160,0</v>
      </c>
      <c r="L6" s="12" t="str">
        <f>"114,9760"</f>
        <v>114,9760</v>
      </c>
      <c r="M6" s="11" t="s">
        <v>111</v>
      </c>
    </row>
    <row r="7" spans="1:13">
      <c r="A7" s="36"/>
      <c r="H7" s="37"/>
      <c r="I7" s="37"/>
    </row>
    <row r="8" spans="1:13" ht="16">
      <c r="A8" s="47" t="s">
        <v>32</v>
      </c>
      <c r="B8" s="47"/>
      <c r="C8" s="47"/>
      <c r="D8" s="47"/>
      <c r="E8" s="47"/>
      <c r="F8" s="47"/>
      <c r="G8" s="47"/>
      <c r="H8" s="47"/>
      <c r="I8" s="47"/>
      <c r="J8" s="47"/>
    </row>
    <row r="9" spans="1:13">
      <c r="A9" s="16">
        <v>1</v>
      </c>
      <c r="B9" s="11" t="s">
        <v>42</v>
      </c>
      <c r="C9" s="11" t="s">
        <v>43</v>
      </c>
      <c r="D9" s="39">
        <v>86.5</v>
      </c>
      <c r="E9" s="11" t="s">
        <v>115</v>
      </c>
      <c r="F9" s="11" t="s">
        <v>103</v>
      </c>
      <c r="G9" s="27">
        <v>145</v>
      </c>
      <c r="H9" s="26">
        <v>145</v>
      </c>
      <c r="I9" s="26">
        <v>152.5</v>
      </c>
      <c r="J9" s="28"/>
      <c r="K9" s="12" t="str">
        <f>"152,5"</f>
        <v>152,5</v>
      </c>
      <c r="L9" s="12" t="str">
        <f>"99,4147"</f>
        <v>99,4147</v>
      </c>
      <c r="M9" s="18"/>
    </row>
    <row r="10" spans="1:13">
      <c r="A10" s="36"/>
      <c r="G10" s="37"/>
      <c r="M10" s="38"/>
    </row>
    <row r="11" spans="1:13" ht="16">
      <c r="A11" s="47" t="s">
        <v>16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3">
      <c r="A12" s="16">
        <v>1</v>
      </c>
      <c r="B12" s="11" t="s">
        <v>44</v>
      </c>
      <c r="C12" s="11" t="s">
        <v>45</v>
      </c>
      <c r="D12" s="39">
        <v>97.1</v>
      </c>
      <c r="E12" s="11" t="s">
        <v>116</v>
      </c>
      <c r="F12" s="11" t="s">
        <v>23</v>
      </c>
      <c r="G12" s="26">
        <v>185</v>
      </c>
      <c r="H12" s="26">
        <v>187.5</v>
      </c>
      <c r="I12" s="27">
        <v>190</v>
      </c>
      <c r="J12" s="28"/>
      <c r="K12" s="12" t="str">
        <f>"187,5"</f>
        <v>187,5</v>
      </c>
      <c r="L12" s="12" t="str">
        <f>"116,0963"</f>
        <v>116,0963</v>
      </c>
      <c r="M12" s="18"/>
    </row>
    <row r="13" spans="1:13">
      <c r="A13" s="36"/>
      <c r="I13" s="37"/>
      <c r="M13" s="38"/>
    </row>
    <row r="14" spans="1:13" ht="16">
      <c r="A14" s="47" t="s">
        <v>20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3">
      <c r="A15" s="21">
        <v>1</v>
      </c>
      <c r="B15" s="7" t="s">
        <v>46</v>
      </c>
      <c r="C15" s="7" t="s">
        <v>47</v>
      </c>
      <c r="D15" s="41">
        <v>104.6</v>
      </c>
      <c r="E15" s="7" t="s">
        <v>119</v>
      </c>
      <c r="F15" s="7" t="s">
        <v>23</v>
      </c>
      <c r="G15" s="29">
        <v>160</v>
      </c>
      <c r="H15" s="29">
        <v>165</v>
      </c>
      <c r="I15" s="30">
        <v>170</v>
      </c>
      <c r="J15" s="31"/>
      <c r="K15" s="8" t="str">
        <f>"165,0"</f>
        <v>165,0</v>
      </c>
      <c r="L15" s="8" t="str">
        <f>"98,7360"</f>
        <v>98,7360</v>
      </c>
      <c r="M15" s="22"/>
    </row>
    <row r="16" spans="1:13">
      <c r="A16" s="20">
        <v>1</v>
      </c>
      <c r="B16" s="9" t="s">
        <v>48</v>
      </c>
      <c r="C16" s="9" t="s">
        <v>49</v>
      </c>
      <c r="D16" s="42">
        <v>108.1</v>
      </c>
      <c r="E16" s="9" t="s">
        <v>115</v>
      </c>
      <c r="F16" s="9" t="s">
        <v>50</v>
      </c>
      <c r="G16" s="32">
        <v>210</v>
      </c>
      <c r="H16" s="33">
        <v>222.5</v>
      </c>
      <c r="I16" s="33">
        <v>222.5</v>
      </c>
      <c r="J16" s="34"/>
      <c r="K16" s="10" t="str">
        <f>"210,0"</f>
        <v>210,0</v>
      </c>
      <c r="L16" s="10" t="str">
        <f>"124,2570"</f>
        <v>124,2570</v>
      </c>
      <c r="M16" s="9"/>
    </row>
    <row r="17" spans="2:2">
      <c r="B17" s="5" t="s">
        <v>19</v>
      </c>
    </row>
    <row r="18" spans="2:2">
      <c r="B18" s="5" t="s">
        <v>19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7" style="5" customWidth="1"/>
    <col min="3" max="3" width="27.5" style="5" bestFit="1" customWidth="1"/>
    <col min="4" max="4" width="16.33203125" style="5" customWidth="1"/>
    <col min="5" max="5" width="10.6640625" style="5" customWidth="1"/>
    <col min="6" max="6" width="34" style="5" customWidth="1"/>
    <col min="7" max="9" width="5.5" style="35" customWidth="1"/>
    <col min="10" max="10" width="5.5" style="6" customWidth="1"/>
    <col min="11" max="11" width="10.33203125" style="6" customWidth="1"/>
    <col min="12" max="12" width="8.6640625" style="6" bestFit="1" customWidth="1"/>
    <col min="13" max="13" width="22.83203125" style="5" customWidth="1"/>
    <col min="14" max="16384" width="9.1640625" style="3"/>
  </cols>
  <sheetData>
    <row r="1" spans="1:13" s="2" customFormat="1" ht="29" customHeight="1">
      <c r="A1" s="56" t="s">
        <v>95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0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112</v>
      </c>
      <c r="B3" s="48" t="s">
        <v>0</v>
      </c>
      <c r="C3" s="66" t="s">
        <v>113</v>
      </c>
      <c r="D3" s="66" t="s">
        <v>6</v>
      </c>
      <c r="E3" s="50" t="s">
        <v>114</v>
      </c>
      <c r="F3" s="50" t="s">
        <v>5</v>
      </c>
      <c r="G3" s="50" t="s">
        <v>8</v>
      </c>
      <c r="H3" s="50"/>
      <c r="I3" s="50"/>
      <c r="J3" s="50"/>
      <c r="K3" s="50" t="s">
        <v>37</v>
      </c>
      <c r="L3" s="50" t="s">
        <v>3</v>
      </c>
      <c r="M3" s="52" t="s">
        <v>2</v>
      </c>
    </row>
    <row r="4" spans="1:13" s="1" customFormat="1" ht="21" customHeight="1" thickBot="1">
      <c r="A4" s="65"/>
      <c r="B4" s="49"/>
      <c r="C4" s="51"/>
      <c r="D4" s="51"/>
      <c r="E4" s="51"/>
      <c r="F4" s="51"/>
      <c r="G4" s="15">
        <v>1</v>
      </c>
      <c r="H4" s="15">
        <v>2</v>
      </c>
      <c r="I4" s="15">
        <v>3</v>
      </c>
      <c r="J4" s="4" t="s">
        <v>4</v>
      </c>
      <c r="K4" s="51"/>
      <c r="L4" s="51"/>
      <c r="M4" s="53"/>
    </row>
    <row r="5" spans="1:13" ht="16">
      <c r="A5" s="54" t="s">
        <v>75</v>
      </c>
      <c r="B5" s="54"/>
      <c r="C5" s="55"/>
      <c r="D5" s="55"/>
      <c r="E5" s="55"/>
      <c r="F5" s="55"/>
      <c r="G5" s="55"/>
      <c r="H5" s="55"/>
      <c r="I5" s="55"/>
      <c r="J5" s="55"/>
    </row>
    <row r="6" spans="1:13">
      <c r="A6" s="16">
        <v>1</v>
      </c>
      <c r="B6" s="11" t="s">
        <v>76</v>
      </c>
      <c r="C6" s="11" t="s">
        <v>77</v>
      </c>
      <c r="D6" s="17">
        <v>140</v>
      </c>
      <c r="E6" s="11" t="s">
        <v>115</v>
      </c>
      <c r="F6" s="11" t="s">
        <v>23</v>
      </c>
      <c r="G6" s="26">
        <v>330</v>
      </c>
      <c r="H6" s="26">
        <v>375</v>
      </c>
      <c r="I6" s="26">
        <v>405</v>
      </c>
      <c r="J6" s="19"/>
      <c r="K6" s="12" t="str">
        <f>"405,0"</f>
        <v>405,0</v>
      </c>
      <c r="L6" s="12" t="str">
        <f>"215,1239"</f>
        <v>215,1239</v>
      </c>
      <c r="M6" s="18"/>
    </row>
    <row r="7" spans="1:13">
      <c r="B7" s="5" t="s">
        <v>19</v>
      </c>
    </row>
    <row r="8" spans="1:13">
      <c r="B8" s="5" t="s">
        <v>19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7" style="5" customWidth="1"/>
    <col min="3" max="3" width="27.5" style="5" bestFit="1" customWidth="1"/>
    <col min="4" max="4" width="16.33203125" style="40" customWidth="1"/>
    <col min="5" max="5" width="10.6640625" style="5" customWidth="1"/>
    <col min="6" max="6" width="34" style="5" customWidth="1"/>
    <col min="7" max="10" width="5.5" style="35" customWidth="1"/>
    <col min="11" max="11" width="11.33203125" style="6" bestFit="1" customWidth="1"/>
    <col min="12" max="12" width="8.6640625" style="6" bestFit="1" customWidth="1"/>
    <col min="13" max="13" width="22" style="5" customWidth="1"/>
    <col min="14" max="16384" width="9.1640625" style="3"/>
  </cols>
  <sheetData>
    <row r="1" spans="1:13" s="2" customFormat="1" ht="29" customHeight="1">
      <c r="A1" s="56" t="s">
        <v>96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7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112</v>
      </c>
      <c r="B3" s="48" t="s">
        <v>0</v>
      </c>
      <c r="C3" s="66" t="s">
        <v>113</v>
      </c>
      <c r="D3" s="67" t="s">
        <v>6</v>
      </c>
      <c r="E3" s="50" t="s">
        <v>114</v>
      </c>
      <c r="F3" s="50" t="s">
        <v>5</v>
      </c>
      <c r="G3" s="69" t="s">
        <v>8</v>
      </c>
      <c r="H3" s="69"/>
      <c r="I3" s="69"/>
      <c r="J3" s="69"/>
      <c r="K3" s="50" t="s">
        <v>37</v>
      </c>
      <c r="L3" s="50" t="s">
        <v>3</v>
      </c>
      <c r="M3" s="52" t="s">
        <v>2</v>
      </c>
    </row>
    <row r="4" spans="1:13" s="1" customFormat="1" ht="21" customHeight="1" thickBot="1">
      <c r="A4" s="65"/>
      <c r="B4" s="49"/>
      <c r="C4" s="51"/>
      <c r="D4" s="68"/>
      <c r="E4" s="51"/>
      <c r="F4" s="51"/>
      <c r="G4" s="15">
        <v>1</v>
      </c>
      <c r="H4" s="15">
        <v>2</v>
      </c>
      <c r="I4" s="15">
        <v>3</v>
      </c>
      <c r="J4" s="25" t="s">
        <v>4</v>
      </c>
      <c r="K4" s="51"/>
      <c r="L4" s="51"/>
      <c r="M4" s="53"/>
    </row>
    <row r="5" spans="1:13" ht="16">
      <c r="A5" s="54" t="s">
        <v>16</v>
      </c>
      <c r="B5" s="54"/>
      <c r="C5" s="55"/>
      <c r="D5" s="55"/>
      <c r="E5" s="55"/>
      <c r="F5" s="55"/>
      <c r="G5" s="55"/>
      <c r="H5" s="55"/>
      <c r="I5" s="55"/>
      <c r="J5" s="55"/>
    </row>
    <row r="6" spans="1:13">
      <c r="A6" s="12" t="s">
        <v>70</v>
      </c>
      <c r="B6" s="11" t="s">
        <v>73</v>
      </c>
      <c r="C6" s="11" t="s">
        <v>74</v>
      </c>
      <c r="D6" s="39">
        <v>98.3</v>
      </c>
      <c r="E6" s="11" t="s">
        <v>120</v>
      </c>
      <c r="F6" s="11" t="s">
        <v>23</v>
      </c>
      <c r="G6" s="27">
        <v>270</v>
      </c>
      <c r="H6" s="27">
        <v>270</v>
      </c>
      <c r="I6" s="27">
        <v>270</v>
      </c>
      <c r="J6" s="28"/>
      <c r="K6" s="28">
        <v>0</v>
      </c>
      <c r="L6" s="12" t="str">
        <f>"0,0000"</f>
        <v>0,0000</v>
      </c>
      <c r="M6" s="18" t="s">
        <v>88</v>
      </c>
    </row>
    <row r="7" spans="1:13">
      <c r="B7" s="5" t="s">
        <v>19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2.5" style="5" customWidth="1"/>
    <col min="3" max="3" width="27.5" style="5" bestFit="1" customWidth="1"/>
    <col min="4" max="4" width="16.33203125" style="40" customWidth="1"/>
    <col min="5" max="5" width="10.6640625" style="5" customWidth="1"/>
    <col min="6" max="6" width="34" style="5" customWidth="1"/>
    <col min="7" max="10" width="5.5" style="35" customWidth="1"/>
    <col min="11" max="11" width="11.33203125" style="6" bestFit="1" customWidth="1"/>
    <col min="12" max="12" width="8.664062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56" t="s">
        <v>97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70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112</v>
      </c>
      <c r="B3" s="48" t="s">
        <v>0</v>
      </c>
      <c r="C3" s="66" t="s">
        <v>113</v>
      </c>
      <c r="D3" s="67" t="s">
        <v>6</v>
      </c>
      <c r="E3" s="50" t="s">
        <v>114</v>
      </c>
      <c r="F3" s="50" t="s">
        <v>5</v>
      </c>
      <c r="G3" s="69" t="s">
        <v>8</v>
      </c>
      <c r="H3" s="69"/>
      <c r="I3" s="69"/>
      <c r="J3" s="69"/>
      <c r="K3" s="50" t="s">
        <v>37</v>
      </c>
      <c r="L3" s="50" t="s">
        <v>3</v>
      </c>
      <c r="M3" s="52" t="s">
        <v>2</v>
      </c>
    </row>
    <row r="4" spans="1:13" s="1" customFormat="1" ht="21" customHeight="1" thickBot="1">
      <c r="A4" s="65"/>
      <c r="B4" s="49"/>
      <c r="C4" s="51"/>
      <c r="D4" s="68"/>
      <c r="E4" s="51"/>
      <c r="F4" s="51"/>
      <c r="G4" s="15">
        <v>1</v>
      </c>
      <c r="H4" s="15">
        <v>2</v>
      </c>
      <c r="I4" s="15">
        <v>3</v>
      </c>
      <c r="J4" s="25" t="s">
        <v>4</v>
      </c>
      <c r="K4" s="51"/>
      <c r="L4" s="51"/>
      <c r="M4" s="53"/>
    </row>
    <row r="5" spans="1:13" ht="16">
      <c r="A5" s="54" t="s">
        <v>38</v>
      </c>
      <c r="B5" s="54"/>
      <c r="C5" s="55"/>
      <c r="D5" s="55"/>
      <c r="E5" s="55"/>
      <c r="F5" s="55"/>
      <c r="G5" s="55"/>
      <c r="H5" s="55"/>
      <c r="I5" s="55"/>
      <c r="J5" s="55"/>
    </row>
    <row r="6" spans="1:13">
      <c r="A6" s="16">
        <v>1</v>
      </c>
      <c r="B6" s="11" t="s">
        <v>71</v>
      </c>
      <c r="C6" s="11" t="s">
        <v>72</v>
      </c>
      <c r="D6" s="39">
        <v>74.900000000000006</v>
      </c>
      <c r="E6" s="11" t="s">
        <v>115</v>
      </c>
      <c r="F6" s="11" t="s">
        <v>23</v>
      </c>
      <c r="G6" s="26">
        <v>175</v>
      </c>
      <c r="H6" s="27">
        <v>185</v>
      </c>
      <c r="I6" s="27">
        <v>185</v>
      </c>
      <c r="J6" s="28"/>
      <c r="K6" s="12" t="str">
        <f>"175,0"</f>
        <v>175,0</v>
      </c>
      <c r="L6" s="12" t="str">
        <f>"120,6100"</f>
        <v>120,6100</v>
      </c>
      <c r="M6" s="11" t="s">
        <v>106</v>
      </c>
    </row>
    <row r="7" spans="1:13">
      <c r="B7" s="5" t="s">
        <v>19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WRPF ПЛ без экипировки ДК</vt:lpstr>
      <vt:lpstr>WRPF ПЛ без экипировки</vt:lpstr>
      <vt:lpstr>WRPF ПЛ в бинтах</vt:lpstr>
      <vt:lpstr>WRPF Двоеборье без экип ДК</vt:lpstr>
      <vt:lpstr>WRPF Жим лежа без экип ДК</vt:lpstr>
      <vt:lpstr>WRPF Жим лежа без экип</vt:lpstr>
      <vt:lpstr>WEPF Жим софт многопетельнаяДК</vt:lpstr>
      <vt:lpstr>WEPF Жим софт многопетельная</vt:lpstr>
      <vt:lpstr>WEPF Жим софт однопетельная ДК</vt:lpstr>
      <vt:lpstr>WRPF Тяга без экипировки ДК</vt:lpstr>
      <vt:lpstr>WRPF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2021-09-28T16:07:59Z</dcterms:modified>
</cp:coreProperties>
</file>