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3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/Users/ekaterinaseveleva/Documents/СПР/Протоколы/2021/Ноябрь/"/>
    </mc:Choice>
  </mc:AlternateContent>
  <xr:revisionPtr revIDLastSave="0" documentId="13_ncr:1_{CFC65E78-9285-014F-8DDD-F8090CE55964}" xr6:coauthVersionLast="45" xr6:coauthVersionMax="45" xr10:uidLastSave="{00000000-0000-0000-0000-000000000000}"/>
  <bookViews>
    <workbookView xWindow="480" yWindow="460" windowWidth="28240" windowHeight="16040" firstSheet="8" activeTab="13" xr2:uid="{00000000-000D-0000-FFFF-FFFF00000000}"/>
  </bookViews>
  <sheets>
    <sheet name="IPL ПЛ без экипировки ДК" sheetId="6" r:id="rId1"/>
    <sheet name="IPL ПЛ без экипировки" sheetId="5" r:id="rId2"/>
    <sheet name="IPL ПЛ в бинтах" sheetId="7" r:id="rId3"/>
    <sheet name="IPL Присед без экипировки ДК" sheetId="13" r:id="rId4"/>
    <sheet name="IPL Присед без экипировки" sheetId="12" r:id="rId5"/>
    <sheet name="IPL Жим без экипировки ДК" sheetId="9" r:id="rId6"/>
    <sheet name="IPL Жим без экипировки" sheetId="8" r:id="rId7"/>
    <sheet name="СПР Жим софт многопетельная" sheetId="24" r:id="rId8"/>
    <sheet name="IPL Тяга без экипировки ДК" sheetId="11" r:id="rId9"/>
    <sheet name="IPL Тяга без экипировки" sheetId="10" r:id="rId10"/>
    <sheet name="СПР Пауэрспорт ДК" sheetId="20" r:id="rId11"/>
    <sheet name="СПР Подъем на бицепс ДК" sheetId="19" r:id="rId12"/>
    <sheet name="СПР Подъем на бицепс" sheetId="18" r:id="rId13"/>
    <sheet name="ФЖД Армейский жим на макс ДК" sheetId="28" r:id="rId14"/>
  </sheets>
  <definedNames>
    <definedName name="_FilterDatabase" localSheetId="1" hidden="1">'IPL ПЛ без экипировки'!$A$1:$S$3</definedName>
  </definedNames>
  <calcPr calcId="162913"/>
</workbook>
</file>

<file path=xl/calcChain.xml><?xml version="1.0" encoding="utf-8"?>
<calcChain xmlns="http://schemas.openxmlformats.org/spreadsheetml/2006/main">
  <c r="L6" i="28" l="1"/>
  <c r="K6" i="28"/>
  <c r="L6" i="24"/>
  <c r="K6" i="24"/>
  <c r="P9" i="20"/>
  <c r="O9" i="20"/>
  <c r="P6" i="20"/>
  <c r="O6" i="20"/>
  <c r="L6" i="19"/>
  <c r="K6" i="19"/>
  <c r="L6" i="18"/>
  <c r="K6" i="18"/>
  <c r="L6" i="13"/>
  <c r="K6" i="13"/>
  <c r="L6" i="12"/>
  <c r="K6" i="12"/>
  <c r="L20" i="11"/>
  <c r="K20" i="11"/>
  <c r="L19" i="11"/>
  <c r="K19" i="11"/>
  <c r="L16" i="11"/>
  <c r="K16" i="11"/>
  <c r="L13" i="11"/>
  <c r="K13" i="11"/>
  <c r="L10" i="11"/>
  <c r="K10" i="11"/>
  <c r="L9" i="11"/>
  <c r="K9" i="11"/>
  <c r="L6" i="11"/>
  <c r="K6" i="11"/>
  <c r="L9" i="10"/>
  <c r="K9" i="10"/>
  <c r="L6" i="10"/>
  <c r="K6" i="10"/>
  <c r="L17" i="9"/>
  <c r="K17" i="9"/>
  <c r="L16" i="9"/>
  <c r="K16" i="9"/>
  <c r="L13" i="9"/>
  <c r="K13" i="9"/>
  <c r="L10" i="9"/>
  <c r="K10" i="9"/>
  <c r="L7" i="9"/>
  <c r="K7" i="9"/>
  <c r="L6" i="9"/>
  <c r="K6" i="9"/>
  <c r="L11" i="8"/>
  <c r="K11" i="8"/>
  <c r="L10" i="8"/>
  <c r="K10" i="8"/>
  <c r="L9" i="8"/>
  <c r="K9" i="8"/>
  <c r="L6" i="8"/>
  <c r="K6" i="8"/>
  <c r="T9" i="7"/>
  <c r="S9" i="7"/>
  <c r="T6" i="7"/>
  <c r="S6" i="7"/>
  <c r="T13" i="6"/>
  <c r="S13" i="6"/>
  <c r="T10" i="6"/>
  <c r="S10" i="6"/>
  <c r="T9" i="6"/>
  <c r="S9" i="6"/>
  <c r="T6" i="6"/>
  <c r="S6" i="6"/>
  <c r="T6" i="5"/>
  <c r="S6" i="5"/>
</calcChain>
</file>

<file path=xl/sharedStrings.xml><?xml version="1.0" encoding="utf-8"?>
<sst xmlns="http://schemas.openxmlformats.org/spreadsheetml/2006/main" count="612" uniqueCount="196">
  <si>
    <t>ФИО</t>
  </si>
  <si>
    <t>Сумма</t>
  </si>
  <si>
    <t>Тренер</t>
  </si>
  <si>
    <t>Очки</t>
  </si>
  <si>
    <t>Рек</t>
  </si>
  <si>
    <t>Город/Область</t>
  </si>
  <si>
    <t>Собственный 
вес</t>
  </si>
  <si>
    <t>Приседание</t>
  </si>
  <si>
    <t>Жим лёжа</t>
  </si>
  <si>
    <t>Становая тяга</t>
  </si>
  <si>
    <t>ВЕСОВАЯ КАТЕГОРИЯ   52</t>
  </si>
  <si>
    <t>Лемешко Александр</t>
  </si>
  <si>
    <t>Юноши 15-19 (26.05.2009)/12</t>
  </si>
  <si>
    <t>38,40</t>
  </si>
  <si>
    <t>50,0</t>
  </si>
  <si>
    <t>60,0</t>
  </si>
  <si>
    <t>65,0</t>
  </si>
  <si>
    <t>25,0</t>
  </si>
  <si>
    <t>27,5</t>
  </si>
  <si>
    <t>30,0</t>
  </si>
  <si>
    <t>52,5</t>
  </si>
  <si>
    <t>62,5</t>
  </si>
  <si>
    <t>67,5</t>
  </si>
  <si>
    <t>1</t>
  </si>
  <si>
    <t/>
  </si>
  <si>
    <t>ВЕСОВАЯ КАТЕГОРИЯ   75</t>
  </si>
  <si>
    <t>Лемешко Елена</t>
  </si>
  <si>
    <t>68,40</t>
  </si>
  <si>
    <t>115,0</t>
  </si>
  <si>
    <t>127,5</t>
  </si>
  <si>
    <t>55,0</t>
  </si>
  <si>
    <t>125,0</t>
  </si>
  <si>
    <t>137,5</t>
  </si>
  <si>
    <t>147,5</t>
  </si>
  <si>
    <t>Мазур Илья</t>
  </si>
  <si>
    <t>Юноши 15-19 (11.06.2010)/11</t>
  </si>
  <si>
    <t>43,40</t>
  </si>
  <si>
    <t>32,5</t>
  </si>
  <si>
    <t>37,5</t>
  </si>
  <si>
    <t>40,0</t>
  </si>
  <si>
    <t>70,0</t>
  </si>
  <si>
    <t>77,5</t>
  </si>
  <si>
    <t>Лемешко Арсений</t>
  </si>
  <si>
    <t>Юноши 15-19 (21.09.2011)/10</t>
  </si>
  <si>
    <t>31,20</t>
  </si>
  <si>
    <t>35,0</t>
  </si>
  <si>
    <t>ВЕСОВАЯ КАТЕГОРИЯ   67.5</t>
  </si>
  <si>
    <t>Горепёкин Данила</t>
  </si>
  <si>
    <t>Юноши 15-19 (01.08.2005)/16</t>
  </si>
  <si>
    <t>63,80</t>
  </si>
  <si>
    <t>120,0</t>
  </si>
  <si>
    <t>132,5</t>
  </si>
  <si>
    <t>90,0</t>
  </si>
  <si>
    <t>95,0</t>
  </si>
  <si>
    <t>160,0</t>
  </si>
  <si>
    <t>170,0</t>
  </si>
  <si>
    <t>175,0</t>
  </si>
  <si>
    <t>2</t>
  </si>
  <si>
    <t>Коровин Михаил</t>
  </si>
  <si>
    <t>Открытая (02.01.1990)/31</t>
  </si>
  <si>
    <t>73,80</t>
  </si>
  <si>
    <t xml:space="preserve">Волгодонск/Ростовская область </t>
  </si>
  <si>
    <t>112,5</t>
  </si>
  <si>
    <t>117,5</t>
  </si>
  <si>
    <t>182,5</t>
  </si>
  <si>
    <t>192,5</t>
  </si>
  <si>
    <t>ВЕСОВАЯ КАТЕГОРИЯ   110</t>
  </si>
  <si>
    <t>Тимрук Дмитрий</t>
  </si>
  <si>
    <t>Открытая (01.06.1993)/28</t>
  </si>
  <si>
    <t>102,40</t>
  </si>
  <si>
    <t>200,0</t>
  </si>
  <si>
    <t>210,0</t>
  </si>
  <si>
    <t>220,0</t>
  </si>
  <si>
    <t>145,0</t>
  </si>
  <si>
    <t>150,0</t>
  </si>
  <si>
    <t>152,5</t>
  </si>
  <si>
    <t>215,0</t>
  </si>
  <si>
    <t>225,0</t>
  </si>
  <si>
    <t>240,0</t>
  </si>
  <si>
    <t>Комаров Александр</t>
  </si>
  <si>
    <t>Жулай Дмитрий</t>
  </si>
  <si>
    <t>Открытая (28.11.1977)/43</t>
  </si>
  <si>
    <t>103,00</t>
  </si>
  <si>
    <t>190,0</t>
  </si>
  <si>
    <t>195,0</t>
  </si>
  <si>
    <t>Мамонтов Артем</t>
  </si>
  <si>
    <t>Открытая (14.01.1991)/30</t>
  </si>
  <si>
    <t>105,80</t>
  </si>
  <si>
    <t>180,0</t>
  </si>
  <si>
    <t>Безлепкин Андрей</t>
  </si>
  <si>
    <t>103,60</t>
  </si>
  <si>
    <t>Результат</t>
  </si>
  <si>
    <t>ВЕСОВАЯ КАТЕГОРИЯ   82.5</t>
  </si>
  <si>
    <t>Любимцев Алексей</t>
  </si>
  <si>
    <t>Открытая (01.02.1986)/35</t>
  </si>
  <si>
    <t>82,20</t>
  </si>
  <si>
    <t>135,0</t>
  </si>
  <si>
    <t>Дидигов Руслан</t>
  </si>
  <si>
    <t>81,00</t>
  </si>
  <si>
    <t>140,0</t>
  </si>
  <si>
    <t>ВЕСОВАЯ КАТЕГОРИЯ   90</t>
  </si>
  <si>
    <t>Кузнецов Евгений</t>
  </si>
  <si>
    <t>Открытая (05.08.1987)/34</t>
  </si>
  <si>
    <t>88,20</t>
  </si>
  <si>
    <t>ВЕСОВАЯ КАТЕГОРИЯ   100</t>
  </si>
  <si>
    <t>Романенко Дмитрий</t>
  </si>
  <si>
    <t>Открытая (18.12.1990)/30</t>
  </si>
  <si>
    <t>98,40</t>
  </si>
  <si>
    <t>142,5</t>
  </si>
  <si>
    <t>Дубченко Андрей</t>
  </si>
  <si>
    <t>Открытая (06.11.1982)/39</t>
  </si>
  <si>
    <t>108,40</t>
  </si>
  <si>
    <t xml:space="preserve">Цимлянск/Ростовская область </t>
  </si>
  <si>
    <t>167,5</t>
  </si>
  <si>
    <t>Зубарев Алексей</t>
  </si>
  <si>
    <t>107,20</t>
  </si>
  <si>
    <t>ВЕСОВАЯ КАТЕГОРИЯ   60</t>
  </si>
  <si>
    <t>Соломенникова Елена</t>
  </si>
  <si>
    <t>58,80</t>
  </si>
  <si>
    <t>105,0</t>
  </si>
  <si>
    <t>Чернявская Инна</t>
  </si>
  <si>
    <t>Открытая (04.11.1989)/32</t>
  </si>
  <si>
    <t>51,60</t>
  </si>
  <si>
    <t>102,5</t>
  </si>
  <si>
    <t>110,0</t>
  </si>
  <si>
    <t>Камалов Ислам</t>
  </si>
  <si>
    <t>Открытая (07.03.1994)/27</t>
  </si>
  <si>
    <t>76,00</t>
  </si>
  <si>
    <t>205,0</t>
  </si>
  <si>
    <t>Шапошник Дмитрий</t>
  </si>
  <si>
    <t>Открытая (28.01.1980)/41</t>
  </si>
  <si>
    <t>89,80</t>
  </si>
  <si>
    <t>185,0</t>
  </si>
  <si>
    <t>Тяга</t>
  </si>
  <si>
    <t>Лыч Алёна</t>
  </si>
  <si>
    <t>Открытая (28.02.1985)/36</t>
  </si>
  <si>
    <t>56,60</t>
  </si>
  <si>
    <t xml:space="preserve">Ахтубинск/Астраханская область </t>
  </si>
  <si>
    <t>Соломахин Александр</t>
  </si>
  <si>
    <t>Открытая (27.06.1984)/37</t>
  </si>
  <si>
    <t>78,60</t>
  </si>
  <si>
    <t>72,5</t>
  </si>
  <si>
    <t>Ли Руслан</t>
  </si>
  <si>
    <t>Открытая (06.10.1979)/42</t>
  </si>
  <si>
    <t>94,00</t>
  </si>
  <si>
    <t>255,0</t>
  </si>
  <si>
    <t>265,0</t>
  </si>
  <si>
    <t>280,0</t>
  </si>
  <si>
    <t>ВЕСОВАЯ КАТЕГОРИЯ   80</t>
  </si>
  <si>
    <t xml:space="preserve">Шапошник Д. </t>
  </si>
  <si>
    <t>Карпов В.</t>
  </si>
  <si>
    <t>Палагин А.</t>
  </si>
  <si>
    <t>Шапошник Д.</t>
  </si>
  <si>
    <t xml:space="preserve">Горобцов Л. </t>
  </si>
  <si>
    <t xml:space="preserve">Тиликин А. </t>
  </si>
  <si>
    <t>Новоселова А.</t>
  </si>
  <si>
    <t xml:space="preserve">Симаков П. </t>
  </si>
  <si>
    <t xml:space="preserve">Кулебякин М. </t>
  </si>
  <si>
    <t xml:space="preserve">Карпов В. </t>
  </si>
  <si>
    <t>Мастера 40-44 (09.01.1981)/40</t>
  </si>
  <si>
    <t>Мастера 45-49 (04.11.1974)/47</t>
  </si>
  <si>
    <t>Мастера 40-44 (16.05.1978)/43</t>
  </si>
  <si>
    <t>Мастера 65-69 (18.02.1956)/65</t>
  </si>
  <si>
    <t>Мастера 40-44 (30.08.1981)/40</t>
  </si>
  <si>
    <t>Мастера 40-44 (28.01.1980)/41</t>
  </si>
  <si>
    <t>Мастера 40-44 (06.09.1980)/41</t>
  </si>
  <si>
    <t>Мастера 40-49 (28.01.1980)/41</t>
  </si>
  <si>
    <t>Открытый мастерский турнир "Сила в Единстве"
IPL Пауэрлифтинг без экипировки ДК
Волгодонск/Ростовская область, 13-14 ноября 2021 года</t>
  </si>
  <si>
    <t>Открытый мастерский турнир "Сила в Единстве"
IPL Пауэрлифтинг без экипировки
Волгодонск/Ростовская область, 13-14 ноября 2021 года</t>
  </si>
  <si>
    <t>Открытый мастерский турнир "Сила в Единстве"
IPL Пауэрлифтинг в бинтах
Волгодонск/Ростовская область, 13-14 ноября 2021 года</t>
  </si>
  <si>
    <t>Открытый мастерский турнир "Сила в Единстве"
IPL Присед без экипировки ДК
Волгодонск/Ростовская область, 13-14 ноября 2021 года</t>
  </si>
  <si>
    <t>Открытый мастерский турнир "Сила в Единстве"
IPL Присед без экипировки
Волгодонск/Ростовская область, 13-14 ноября 2021 года</t>
  </si>
  <si>
    <t>Открытый мастерский турнир "Сила в Единстве"
IPL Жим лежа без экипировки ДК
Волгодонск/Ростовская область, 13-14 ноября 2021 года</t>
  </si>
  <si>
    <t>Открытый мастерский турнир "Сила в Единстве"
IPL Жим лежа без экипировки
Волгодонск/Ростовская область, 13-14 ноября 2021 года</t>
  </si>
  <si>
    <t>Открытый мастерский турнир "Сила в Единстве"
СПР Жим лежа в многопетельной софт экипировке
Волгодонск/Ростовская область, 13-14 ноября 2021 года</t>
  </si>
  <si>
    <t>Открытый мастерский турнир "Сила в Единстве"
IPL Становая тяга без экипировки ДК
Волгодонск/Ростовская область, 13-14 ноября 2021 года</t>
  </si>
  <si>
    <t>Открытый мастерский турнир "Сила в Единстве"
IPL Становая тяга без экипировки
Волгодонск/Ростовская область, 13-14 ноября 2021 года</t>
  </si>
  <si>
    <t>Открытый мастерский турнир "Сила в Единстве"
СПР Пауэрспорт ДК
Волгодонск/Ростовская область, 13-14 ноября 2021 года</t>
  </si>
  <si>
    <t>Открытый мастерский турнир "Сила в Единстве"
СПР Строгий подъем штанги на бицепс ДК
Волгодонск/Ростовская область, 13-14 ноября 2021 года</t>
  </si>
  <si>
    <t>Открытый мастерский турнир "Сила в Единстве"
СПР Строгий подъем штанги на бицепс
Волгодонск/Ростовская область, 13-14 ноября 2021 года</t>
  </si>
  <si>
    <t>Открытый мастерский турнир "Сила в Единстве"
ФЖД Армейский жим на максимум с ДК
Волгодонск/Ростовская область, 13-14 ноября 2021 года</t>
  </si>
  <si>
    <t>Свердловск/Украина</t>
  </si>
  <si>
    <t xml:space="preserve">Свердловск/Украина </t>
  </si>
  <si>
    <t xml:space="preserve">Усть-Донецкий/Ростовская область </t>
  </si>
  <si>
    <t xml:space="preserve">Грозный/Республика Чечня </t>
  </si>
  <si>
    <t xml:space="preserve">Волгоград/Волгоградская область </t>
  </si>
  <si>
    <t xml:space="preserve">Новочеркасск/Ростовская область </t>
  </si>
  <si>
    <t>№</t>
  </si>
  <si>
    <t>Жим</t>
  </si>
  <si>
    <t xml:space="preserve">
Дата рождения/Возраст</t>
  </si>
  <si>
    <t>Возрастная группа</t>
  </si>
  <si>
    <t>M1</t>
  </si>
  <si>
    <t>T</t>
  </si>
  <si>
    <t>O</t>
  </si>
  <si>
    <t>M2</t>
  </si>
  <si>
    <t>M6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</si>
</sst>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0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b/>
      <sz val="24"/>
      <name val="Arial Cyr"/>
      <charset val="204"/>
    </font>
    <font>
      <i/>
      <sz val="12"/>
      <name val="Arial Cyr"/>
      <charset val="204"/>
    </font>
    <font>
      <b/>
      <strike/>
      <sz val="10"/>
      <color theme="5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D7E4BE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2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0" fillId="0" borderId="11" xfId="0" applyNumberFormat="1" applyFont="1" applyFill="1" applyBorder="1" applyAlignment="1">
      <alignment horizontal="center" vertical="center"/>
    </xf>
    <xf numFmtId="49" fontId="1" fillId="0" borderId="11" xfId="0" applyNumberFormat="1" applyFont="1" applyFill="1" applyBorder="1" applyAlignment="1">
      <alignment horizontal="center" vertical="center"/>
    </xf>
    <xf numFmtId="49" fontId="1" fillId="2" borderId="11" xfId="0" applyNumberFormat="1" applyFont="1" applyFill="1" applyBorder="1" applyAlignment="1">
      <alignment horizontal="center" vertical="center"/>
    </xf>
    <xf numFmtId="49" fontId="5" fillId="0" borderId="11" xfId="0" applyNumberFormat="1" applyFont="1" applyFill="1" applyBorder="1" applyAlignment="1">
      <alignment horizontal="center" vertical="center"/>
    </xf>
    <xf numFmtId="49" fontId="0" fillId="0" borderId="16" xfId="0" applyNumberFormat="1" applyFont="1" applyFill="1" applyBorder="1" applyAlignment="1">
      <alignment horizontal="center" vertical="center"/>
    </xf>
    <xf numFmtId="49" fontId="1" fillId="0" borderId="16" xfId="0" applyNumberFormat="1" applyFont="1" applyFill="1" applyBorder="1" applyAlignment="1">
      <alignment horizontal="center" vertical="center"/>
    </xf>
    <xf numFmtId="49" fontId="0" fillId="0" borderId="8" xfId="0" applyNumberFormat="1" applyFont="1" applyFill="1" applyBorder="1" applyAlignment="1">
      <alignment horizontal="center" vertical="center"/>
    </xf>
    <xf numFmtId="49" fontId="1" fillId="0" borderId="8" xfId="0" applyNumberFormat="1" applyFont="1" applyFill="1" applyBorder="1" applyAlignment="1">
      <alignment horizontal="center" vertical="center"/>
    </xf>
    <xf numFmtId="49" fontId="1" fillId="2" borderId="16" xfId="0" applyNumberFormat="1" applyFont="1" applyFill="1" applyBorder="1" applyAlignment="1">
      <alignment horizontal="center" vertical="center"/>
    </xf>
    <xf numFmtId="49" fontId="5" fillId="0" borderId="16" xfId="0" applyNumberFormat="1" applyFont="1" applyFill="1" applyBorder="1" applyAlignment="1">
      <alignment horizontal="center" vertical="center"/>
    </xf>
    <xf numFmtId="49" fontId="1" fillId="2" borderId="8" xfId="0" applyNumberFormat="1" applyFont="1" applyFill="1" applyBorder="1" applyAlignment="1">
      <alignment horizontal="center" vertical="center"/>
    </xf>
    <xf numFmtId="49" fontId="5" fillId="0" borderId="8" xfId="0" applyNumberFormat="1" applyFont="1" applyFill="1" applyBorder="1" applyAlignment="1">
      <alignment horizontal="center" vertical="center"/>
    </xf>
    <xf numFmtId="49" fontId="0" fillId="0" borderId="17" xfId="0" applyNumberFormat="1" applyFont="1" applyFill="1" applyBorder="1" applyAlignment="1">
      <alignment horizontal="center" vertical="center"/>
    </xf>
    <xf numFmtId="49" fontId="1" fillId="0" borderId="17" xfId="0" applyNumberFormat="1" applyFont="1" applyFill="1" applyBorder="1" applyAlignment="1">
      <alignment horizontal="center" vertical="center"/>
    </xf>
    <xf numFmtId="49" fontId="1" fillId="2" borderId="17" xfId="0" applyNumberFormat="1" applyFont="1" applyFill="1" applyBorder="1" applyAlignment="1">
      <alignment horizontal="center" vertical="center"/>
    </xf>
    <xf numFmtId="49" fontId="5" fillId="0" borderId="17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2" fillId="0" borderId="14" xfId="0" applyNumberFormat="1" applyFont="1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4" fillId="0" borderId="10" xfId="0" applyNumberFormat="1" applyFont="1" applyFill="1" applyBorder="1" applyAlignment="1">
      <alignment horizontal="center" vertical="center"/>
    </xf>
    <xf numFmtId="49" fontId="4" fillId="0" borderId="10" xfId="0" applyNumberFormat="1" applyFont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 wrapText="1"/>
    </xf>
    <xf numFmtId="49" fontId="3" fillId="0" borderId="12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49" fontId="3" fillId="0" borderId="13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U14"/>
  <sheetViews>
    <sheetView workbookViewId="0">
      <selection sqref="A1:U2"/>
    </sheetView>
  </sheetViews>
  <sheetFormatPr baseColWidth="10" defaultColWidth="9.1640625" defaultRowHeight="13"/>
  <cols>
    <col min="1" max="1" width="7.5" style="5" bestFit="1" customWidth="1"/>
    <col min="2" max="2" width="17" style="5" bestFit="1" customWidth="1"/>
    <col min="3" max="3" width="28.5" style="5" bestFit="1" customWidth="1"/>
    <col min="4" max="4" width="21.5" style="5" bestFit="1" customWidth="1"/>
    <col min="5" max="5" width="10.5" style="5" bestFit="1" customWidth="1"/>
    <col min="6" max="6" width="30.83203125" style="5" bestFit="1" customWidth="1"/>
    <col min="7" max="9" width="5.5" style="6" customWidth="1"/>
    <col min="10" max="10" width="4.83203125" style="6" customWidth="1"/>
    <col min="11" max="13" width="5.5" style="6" customWidth="1"/>
    <col min="14" max="14" width="4.83203125" style="6" customWidth="1"/>
    <col min="15" max="17" width="5.5" style="6" customWidth="1"/>
    <col min="18" max="18" width="4.83203125" style="6" customWidth="1"/>
    <col min="19" max="19" width="7.83203125" style="6" bestFit="1" customWidth="1"/>
    <col min="20" max="20" width="8.5" style="6" bestFit="1" customWidth="1"/>
    <col min="21" max="21" width="29.6640625" style="5" bestFit="1" customWidth="1"/>
    <col min="22" max="16384" width="9.1640625" style="3"/>
  </cols>
  <sheetData>
    <row r="1" spans="1:21" s="2" customFormat="1" ht="29" customHeight="1">
      <c r="A1" s="33" t="s">
        <v>167</v>
      </c>
      <c r="B1" s="34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6"/>
    </row>
    <row r="2" spans="1:21" s="2" customFormat="1" ht="62" customHeight="1" thickBot="1">
      <c r="A2" s="37"/>
      <c r="B2" s="38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40"/>
    </row>
    <row r="3" spans="1:21" s="1" customFormat="1" ht="12.75" customHeight="1">
      <c r="A3" s="41" t="s">
        <v>187</v>
      </c>
      <c r="B3" s="25" t="s">
        <v>0</v>
      </c>
      <c r="C3" s="43" t="s">
        <v>189</v>
      </c>
      <c r="D3" s="43" t="s">
        <v>6</v>
      </c>
      <c r="E3" s="27" t="s">
        <v>190</v>
      </c>
      <c r="F3" s="27" t="s">
        <v>5</v>
      </c>
      <c r="G3" s="27" t="s">
        <v>7</v>
      </c>
      <c r="H3" s="27"/>
      <c r="I3" s="27"/>
      <c r="J3" s="27"/>
      <c r="K3" s="27" t="s">
        <v>8</v>
      </c>
      <c r="L3" s="27"/>
      <c r="M3" s="27"/>
      <c r="N3" s="27"/>
      <c r="O3" s="27" t="s">
        <v>9</v>
      </c>
      <c r="P3" s="27"/>
      <c r="Q3" s="27"/>
      <c r="R3" s="27"/>
      <c r="S3" s="27" t="s">
        <v>1</v>
      </c>
      <c r="T3" s="27" t="s">
        <v>3</v>
      </c>
      <c r="U3" s="29" t="s">
        <v>2</v>
      </c>
    </row>
    <row r="4" spans="1:21" s="1" customFormat="1" ht="21" customHeight="1" thickBot="1">
      <c r="A4" s="42"/>
      <c r="B4" s="26"/>
      <c r="C4" s="28"/>
      <c r="D4" s="28"/>
      <c r="E4" s="28"/>
      <c r="F4" s="28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">
        <v>1</v>
      </c>
      <c r="P4" s="4">
        <v>2</v>
      </c>
      <c r="Q4" s="4">
        <v>3</v>
      </c>
      <c r="R4" s="4" t="s">
        <v>4</v>
      </c>
      <c r="S4" s="28"/>
      <c r="T4" s="28"/>
      <c r="U4" s="30"/>
    </row>
    <row r="5" spans="1:21" ht="16">
      <c r="A5" s="31" t="s">
        <v>25</v>
      </c>
      <c r="B5" s="31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</row>
    <row r="6" spans="1:21">
      <c r="A6" s="8" t="s">
        <v>23</v>
      </c>
      <c r="B6" s="7" t="s">
        <v>26</v>
      </c>
      <c r="C6" s="7" t="s">
        <v>159</v>
      </c>
      <c r="D6" s="7" t="s">
        <v>27</v>
      </c>
      <c r="E6" s="7" t="s">
        <v>191</v>
      </c>
      <c r="F6" s="7" t="s">
        <v>182</v>
      </c>
      <c r="G6" s="10" t="s">
        <v>28</v>
      </c>
      <c r="H6" s="9" t="s">
        <v>28</v>
      </c>
      <c r="I6" s="9" t="s">
        <v>29</v>
      </c>
      <c r="J6" s="8"/>
      <c r="K6" s="9" t="s">
        <v>30</v>
      </c>
      <c r="L6" s="9" t="s">
        <v>21</v>
      </c>
      <c r="M6" s="10" t="s">
        <v>16</v>
      </c>
      <c r="N6" s="8"/>
      <c r="O6" s="9" t="s">
        <v>31</v>
      </c>
      <c r="P6" s="9" t="s">
        <v>32</v>
      </c>
      <c r="Q6" s="9" t="s">
        <v>33</v>
      </c>
      <c r="R6" s="8"/>
      <c r="S6" s="8" t="str">
        <f>"337,5"</f>
        <v>337,5</v>
      </c>
      <c r="T6" s="8" t="str">
        <f>"341,2125"</f>
        <v>341,2125</v>
      </c>
      <c r="U6" s="7" t="s">
        <v>152</v>
      </c>
    </row>
    <row r="7" spans="1:21">
      <c r="B7" s="5" t="s">
        <v>24</v>
      </c>
    </row>
    <row r="8" spans="1:21" ht="16">
      <c r="A8" s="23" t="s">
        <v>10</v>
      </c>
      <c r="B8" s="23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</row>
    <row r="9" spans="1:21">
      <c r="A9" s="12" t="s">
        <v>23</v>
      </c>
      <c r="B9" s="11" t="s">
        <v>34</v>
      </c>
      <c r="C9" s="11" t="s">
        <v>35</v>
      </c>
      <c r="D9" s="11" t="s">
        <v>36</v>
      </c>
      <c r="E9" s="11" t="s">
        <v>192</v>
      </c>
      <c r="F9" s="11" t="s">
        <v>183</v>
      </c>
      <c r="G9" s="15" t="s">
        <v>30</v>
      </c>
      <c r="H9" s="15" t="s">
        <v>15</v>
      </c>
      <c r="I9" s="15" t="s">
        <v>22</v>
      </c>
      <c r="J9" s="12"/>
      <c r="K9" s="15" t="s">
        <v>37</v>
      </c>
      <c r="L9" s="16" t="s">
        <v>38</v>
      </c>
      <c r="M9" s="16" t="s">
        <v>39</v>
      </c>
      <c r="N9" s="12"/>
      <c r="O9" s="15" t="s">
        <v>16</v>
      </c>
      <c r="P9" s="15" t="s">
        <v>40</v>
      </c>
      <c r="Q9" s="15" t="s">
        <v>41</v>
      </c>
      <c r="R9" s="12"/>
      <c r="S9" s="12" t="str">
        <f>"177,5"</f>
        <v>177,5</v>
      </c>
      <c r="T9" s="12" t="str">
        <f>"213,7987"</f>
        <v>213,7987</v>
      </c>
      <c r="U9" s="11" t="s">
        <v>151</v>
      </c>
    </row>
    <row r="10" spans="1:21">
      <c r="A10" s="14" t="s">
        <v>57</v>
      </c>
      <c r="B10" s="13" t="s">
        <v>42</v>
      </c>
      <c r="C10" s="13" t="s">
        <v>43</v>
      </c>
      <c r="D10" s="13" t="s">
        <v>44</v>
      </c>
      <c r="E10" s="13" t="s">
        <v>192</v>
      </c>
      <c r="F10" s="13" t="s">
        <v>182</v>
      </c>
      <c r="G10" s="17" t="s">
        <v>14</v>
      </c>
      <c r="H10" s="17" t="s">
        <v>15</v>
      </c>
      <c r="I10" s="18" t="s">
        <v>16</v>
      </c>
      <c r="J10" s="14"/>
      <c r="K10" s="17" t="s">
        <v>18</v>
      </c>
      <c r="L10" s="17" t="s">
        <v>19</v>
      </c>
      <c r="M10" s="18" t="s">
        <v>45</v>
      </c>
      <c r="N10" s="14"/>
      <c r="O10" s="17" t="s">
        <v>14</v>
      </c>
      <c r="P10" s="17" t="s">
        <v>15</v>
      </c>
      <c r="Q10" s="17" t="s">
        <v>22</v>
      </c>
      <c r="R10" s="14"/>
      <c r="S10" s="14" t="str">
        <f>"157,5"</f>
        <v>157,5</v>
      </c>
      <c r="T10" s="14" t="str">
        <f>"210,3255"</f>
        <v>210,3255</v>
      </c>
      <c r="U10" s="13" t="s">
        <v>149</v>
      </c>
    </row>
    <row r="11" spans="1:21">
      <c r="B11" s="5" t="s">
        <v>24</v>
      </c>
    </row>
    <row r="12" spans="1:21" ht="16">
      <c r="A12" s="23" t="s">
        <v>46</v>
      </c>
      <c r="B12" s="23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</row>
    <row r="13" spans="1:21">
      <c r="A13" s="8" t="s">
        <v>23</v>
      </c>
      <c r="B13" s="7" t="s">
        <v>47</v>
      </c>
      <c r="C13" s="7" t="s">
        <v>48</v>
      </c>
      <c r="D13" s="7" t="s">
        <v>49</v>
      </c>
      <c r="E13" s="7" t="s">
        <v>192</v>
      </c>
      <c r="F13" s="7" t="s">
        <v>183</v>
      </c>
      <c r="G13" s="9" t="s">
        <v>50</v>
      </c>
      <c r="H13" s="9" t="s">
        <v>29</v>
      </c>
      <c r="I13" s="9" t="s">
        <v>51</v>
      </c>
      <c r="J13" s="8"/>
      <c r="K13" s="9" t="s">
        <v>52</v>
      </c>
      <c r="L13" s="10" t="s">
        <v>53</v>
      </c>
      <c r="M13" s="9" t="s">
        <v>53</v>
      </c>
      <c r="N13" s="8"/>
      <c r="O13" s="9" t="s">
        <v>54</v>
      </c>
      <c r="P13" s="9" t="s">
        <v>55</v>
      </c>
      <c r="Q13" s="9" t="s">
        <v>56</v>
      </c>
      <c r="R13" s="8"/>
      <c r="S13" s="8" t="str">
        <f>"402,5"</f>
        <v>402,5</v>
      </c>
      <c r="T13" s="8" t="str">
        <f>"325,1395"</f>
        <v>325,1395</v>
      </c>
      <c r="U13" s="7" t="s">
        <v>151</v>
      </c>
    </row>
    <row r="14" spans="1:21">
      <c r="B14" s="5" t="s">
        <v>24</v>
      </c>
    </row>
  </sheetData>
  <mergeCells count="16">
    <mergeCell ref="U3:U4"/>
    <mergeCell ref="A5:R5"/>
    <mergeCell ref="A1:U2"/>
    <mergeCell ref="A3:A4"/>
    <mergeCell ref="C3:C4"/>
    <mergeCell ref="D3:D4"/>
    <mergeCell ref="E3:E4"/>
    <mergeCell ref="F3:F4"/>
    <mergeCell ref="G3:J3"/>
    <mergeCell ref="K3:N3"/>
    <mergeCell ref="O3:R3"/>
    <mergeCell ref="A8:R8"/>
    <mergeCell ref="A12:R12"/>
    <mergeCell ref="B3:B4"/>
    <mergeCell ref="S3:S4"/>
    <mergeCell ref="T3:T4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M10"/>
  <sheetViews>
    <sheetView workbookViewId="0">
      <selection sqref="A1:M2"/>
    </sheetView>
  </sheetViews>
  <sheetFormatPr baseColWidth="10" defaultColWidth="9.1640625" defaultRowHeight="13"/>
  <cols>
    <col min="1" max="1" width="7.5" style="5" bestFit="1" customWidth="1"/>
    <col min="2" max="2" width="20.5" style="5" bestFit="1" customWidth="1"/>
    <col min="3" max="3" width="28.5" style="5" bestFit="1" customWidth="1"/>
    <col min="4" max="4" width="21.5" style="5" bestFit="1" customWidth="1"/>
    <col min="5" max="5" width="10.5" style="5" bestFit="1" customWidth="1"/>
    <col min="6" max="6" width="30" style="5" bestFit="1" customWidth="1"/>
    <col min="7" max="9" width="5.5" style="6" customWidth="1"/>
    <col min="10" max="10" width="4.83203125" style="6" customWidth="1"/>
    <col min="11" max="11" width="10.5" style="6" bestFit="1" customWidth="1"/>
    <col min="12" max="12" width="8.5" style="6" bestFit="1" customWidth="1"/>
    <col min="13" max="13" width="31.1640625" style="5" bestFit="1" customWidth="1"/>
    <col min="14" max="16384" width="9.1640625" style="3"/>
  </cols>
  <sheetData>
    <row r="1" spans="1:13" s="2" customFormat="1" ht="29" customHeight="1">
      <c r="A1" s="33" t="s">
        <v>176</v>
      </c>
      <c r="B1" s="34"/>
      <c r="C1" s="35"/>
      <c r="D1" s="35"/>
      <c r="E1" s="35"/>
      <c r="F1" s="35"/>
      <c r="G1" s="35"/>
      <c r="H1" s="35"/>
      <c r="I1" s="35"/>
      <c r="J1" s="35"/>
      <c r="K1" s="35"/>
      <c r="L1" s="35"/>
      <c r="M1" s="36"/>
    </row>
    <row r="2" spans="1:13" s="2" customFormat="1" ht="62" customHeight="1" thickBot="1">
      <c r="A2" s="37"/>
      <c r="B2" s="38"/>
      <c r="C2" s="39"/>
      <c r="D2" s="39"/>
      <c r="E2" s="39"/>
      <c r="F2" s="39"/>
      <c r="G2" s="39"/>
      <c r="H2" s="39"/>
      <c r="I2" s="39"/>
      <c r="J2" s="39"/>
      <c r="K2" s="39"/>
      <c r="L2" s="39"/>
      <c r="M2" s="40"/>
    </row>
    <row r="3" spans="1:13" s="1" customFormat="1" ht="12.75" customHeight="1">
      <c r="A3" s="41" t="s">
        <v>187</v>
      </c>
      <c r="B3" s="25" t="s">
        <v>0</v>
      </c>
      <c r="C3" s="43" t="s">
        <v>189</v>
      </c>
      <c r="D3" s="43" t="s">
        <v>6</v>
      </c>
      <c r="E3" s="27" t="s">
        <v>190</v>
      </c>
      <c r="F3" s="27" t="s">
        <v>5</v>
      </c>
      <c r="G3" s="27" t="s">
        <v>9</v>
      </c>
      <c r="H3" s="27"/>
      <c r="I3" s="27"/>
      <c r="J3" s="27"/>
      <c r="K3" s="27" t="s">
        <v>91</v>
      </c>
      <c r="L3" s="27" t="s">
        <v>3</v>
      </c>
      <c r="M3" s="29" t="s">
        <v>2</v>
      </c>
    </row>
    <row r="4" spans="1:13" s="1" customFormat="1" ht="21" customHeight="1" thickBot="1">
      <c r="A4" s="42"/>
      <c r="B4" s="26"/>
      <c r="C4" s="28"/>
      <c r="D4" s="28"/>
      <c r="E4" s="28"/>
      <c r="F4" s="28"/>
      <c r="G4" s="4">
        <v>1</v>
      </c>
      <c r="H4" s="4">
        <v>2</v>
      </c>
      <c r="I4" s="4">
        <v>3</v>
      </c>
      <c r="J4" s="4" t="s">
        <v>4</v>
      </c>
      <c r="K4" s="28"/>
      <c r="L4" s="28"/>
      <c r="M4" s="30"/>
    </row>
    <row r="5" spans="1:13" ht="16">
      <c r="A5" s="31" t="s">
        <v>10</v>
      </c>
      <c r="B5" s="31"/>
      <c r="C5" s="32"/>
      <c r="D5" s="32"/>
      <c r="E5" s="32"/>
      <c r="F5" s="32"/>
      <c r="G5" s="32"/>
      <c r="H5" s="32"/>
      <c r="I5" s="32"/>
      <c r="J5" s="32"/>
    </row>
    <row r="6" spans="1:13">
      <c r="A6" s="8" t="s">
        <v>23</v>
      </c>
      <c r="B6" s="7" t="s">
        <v>11</v>
      </c>
      <c r="C6" s="7" t="s">
        <v>12</v>
      </c>
      <c r="D6" s="7" t="s">
        <v>13</v>
      </c>
      <c r="E6" s="7" t="s">
        <v>192</v>
      </c>
      <c r="F6" s="7" t="s">
        <v>181</v>
      </c>
      <c r="G6" s="9" t="s">
        <v>20</v>
      </c>
      <c r="H6" s="9" t="s">
        <v>21</v>
      </c>
      <c r="I6" s="9" t="s">
        <v>22</v>
      </c>
      <c r="J6" s="8"/>
      <c r="K6" s="8" t="str">
        <f>"67,5"</f>
        <v>67,5</v>
      </c>
      <c r="L6" s="8" t="str">
        <f>"90,1395"</f>
        <v>90,1395</v>
      </c>
      <c r="M6" s="7" t="s">
        <v>152</v>
      </c>
    </row>
    <row r="7" spans="1:13">
      <c r="B7" s="5" t="s">
        <v>24</v>
      </c>
    </row>
    <row r="8" spans="1:13" ht="16">
      <c r="A8" s="23" t="s">
        <v>116</v>
      </c>
      <c r="B8" s="23"/>
      <c r="C8" s="24"/>
      <c r="D8" s="24"/>
      <c r="E8" s="24"/>
      <c r="F8" s="24"/>
      <c r="G8" s="24"/>
      <c r="H8" s="24"/>
      <c r="I8" s="24"/>
      <c r="J8" s="24"/>
    </row>
    <row r="9" spans="1:13">
      <c r="A9" s="8" t="s">
        <v>23</v>
      </c>
      <c r="B9" s="7" t="s">
        <v>117</v>
      </c>
      <c r="C9" s="7" t="s">
        <v>165</v>
      </c>
      <c r="D9" s="7" t="s">
        <v>118</v>
      </c>
      <c r="E9" s="7" t="s">
        <v>191</v>
      </c>
      <c r="F9" s="7" t="s">
        <v>61</v>
      </c>
      <c r="G9" s="9" t="s">
        <v>119</v>
      </c>
      <c r="H9" s="9" t="s">
        <v>62</v>
      </c>
      <c r="I9" s="9" t="s">
        <v>63</v>
      </c>
      <c r="J9" s="8"/>
      <c r="K9" s="8" t="str">
        <f>"117,5"</f>
        <v>117,5</v>
      </c>
      <c r="L9" s="8" t="str">
        <f>"102,6062"</f>
        <v>102,6062</v>
      </c>
      <c r="M9" s="7" t="s">
        <v>153</v>
      </c>
    </row>
    <row r="10" spans="1:13">
      <c r="B10" s="5" t="s">
        <v>24</v>
      </c>
    </row>
  </sheetData>
  <mergeCells count="13">
    <mergeCell ref="A1:M2"/>
    <mergeCell ref="A3:A4"/>
    <mergeCell ref="C3:C4"/>
    <mergeCell ref="D3:D4"/>
    <mergeCell ref="E3:E4"/>
    <mergeCell ref="F3:F4"/>
    <mergeCell ref="G3:J3"/>
    <mergeCell ref="A8:J8"/>
    <mergeCell ref="B3:B4"/>
    <mergeCell ref="K3:K4"/>
    <mergeCell ref="L3:L4"/>
    <mergeCell ref="M3:M4"/>
    <mergeCell ref="A5:J5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10"/>
  <sheetViews>
    <sheetView workbookViewId="0">
      <selection sqref="A1:Q2"/>
    </sheetView>
  </sheetViews>
  <sheetFormatPr baseColWidth="10" defaultColWidth="9.1640625" defaultRowHeight="13"/>
  <cols>
    <col min="1" max="1" width="7.5" style="5" bestFit="1" customWidth="1"/>
    <col min="2" max="2" width="20.6640625" style="5" bestFit="1" customWidth="1"/>
    <col min="3" max="3" width="26.33203125" style="5" bestFit="1" customWidth="1"/>
    <col min="4" max="4" width="21.5" style="5" bestFit="1" customWidth="1"/>
    <col min="5" max="5" width="10.5" style="5" bestFit="1" customWidth="1"/>
    <col min="6" max="6" width="31" style="5" bestFit="1" customWidth="1"/>
    <col min="7" max="14" width="5.5" style="6" customWidth="1"/>
    <col min="15" max="15" width="7.83203125" style="6" bestFit="1" customWidth="1"/>
    <col min="16" max="16" width="7.5" style="6" bestFit="1" customWidth="1"/>
    <col min="17" max="17" width="20.5" style="5" customWidth="1"/>
    <col min="18" max="16384" width="9.1640625" style="3"/>
  </cols>
  <sheetData>
    <row r="1" spans="1:17" s="2" customFormat="1" ht="29" customHeight="1">
      <c r="A1" s="33" t="s">
        <v>177</v>
      </c>
      <c r="B1" s="34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6"/>
    </row>
    <row r="2" spans="1:17" s="2" customFormat="1" ht="62" customHeight="1" thickBot="1">
      <c r="A2" s="37"/>
      <c r="B2" s="38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40"/>
    </row>
    <row r="3" spans="1:17" s="1" customFormat="1" ht="12.75" customHeight="1">
      <c r="A3" s="41" t="s">
        <v>187</v>
      </c>
      <c r="B3" s="25" t="s">
        <v>0</v>
      </c>
      <c r="C3" s="43" t="s">
        <v>189</v>
      </c>
      <c r="D3" s="43" t="s">
        <v>6</v>
      </c>
      <c r="E3" s="27" t="s">
        <v>190</v>
      </c>
      <c r="F3" s="27" t="s">
        <v>5</v>
      </c>
      <c r="G3" s="27" t="s">
        <v>188</v>
      </c>
      <c r="H3" s="27"/>
      <c r="I3" s="27"/>
      <c r="J3" s="27"/>
      <c r="K3" s="27" t="s">
        <v>133</v>
      </c>
      <c r="L3" s="27"/>
      <c r="M3" s="27"/>
      <c r="N3" s="27"/>
      <c r="O3" s="27" t="s">
        <v>1</v>
      </c>
      <c r="P3" s="27" t="s">
        <v>3</v>
      </c>
      <c r="Q3" s="29" t="s">
        <v>2</v>
      </c>
    </row>
    <row r="4" spans="1:17" s="1" customFormat="1" ht="21" customHeight="1" thickBot="1">
      <c r="A4" s="42"/>
      <c r="B4" s="26"/>
      <c r="C4" s="28"/>
      <c r="D4" s="28"/>
      <c r="E4" s="28"/>
      <c r="F4" s="28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28"/>
      <c r="P4" s="28"/>
      <c r="Q4" s="30"/>
    </row>
    <row r="5" spans="1:17" ht="16">
      <c r="A5" s="31" t="s">
        <v>116</v>
      </c>
      <c r="B5" s="31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</row>
    <row r="6" spans="1:17">
      <c r="A6" s="8" t="s">
        <v>23</v>
      </c>
      <c r="B6" s="7" t="s">
        <v>134</v>
      </c>
      <c r="C6" s="7" t="s">
        <v>135</v>
      </c>
      <c r="D6" s="7" t="s">
        <v>136</v>
      </c>
      <c r="E6" s="7" t="s">
        <v>193</v>
      </c>
      <c r="F6" s="7" t="s">
        <v>137</v>
      </c>
      <c r="G6" s="9" t="s">
        <v>19</v>
      </c>
      <c r="H6" s="9" t="s">
        <v>45</v>
      </c>
      <c r="I6" s="9" t="s">
        <v>38</v>
      </c>
      <c r="J6" s="8"/>
      <c r="K6" s="9" t="s">
        <v>19</v>
      </c>
      <c r="L6" s="9" t="s">
        <v>37</v>
      </c>
      <c r="M6" s="8"/>
      <c r="N6" s="8"/>
      <c r="O6" s="8" t="str">
        <f>"70,0"</f>
        <v>70,0</v>
      </c>
      <c r="P6" s="8" t="str">
        <f>"72,4500"</f>
        <v>72,4500</v>
      </c>
      <c r="Q6" s="7"/>
    </row>
    <row r="7" spans="1:17">
      <c r="B7" s="5" t="s">
        <v>24</v>
      </c>
    </row>
    <row r="8" spans="1:17" ht="16">
      <c r="A8" s="23" t="s">
        <v>92</v>
      </c>
      <c r="B8" s="23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</row>
    <row r="9" spans="1:17">
      <c r="A9" s="8" t="s">
        <v>23</v>
      </c>
      <c r="B9" s="7" t="s">
        <v>138</v>
      </c>
      <c r="C9" s="7" t="s">
        <v>139</v>
      </c>
      <c r="D9" s="7" t="s">
        <v>140</v>
      </c>
      <c r="E9" s="7" t="s">
        <v>193</v>
      </c>
      <c r="F9" s="7" t="s">
        <v>186</v>
      </c>
      <c r="G9" s="9" t="s">
        <v>16</v>
      </c>
      <c r="H9" s="9" t="s">
        <v>40</v>
      </c>
      <c r="I9" s="10" t="s">
        <v>141</v>
      </c>
      <c r="J9" s="8"/>
      <c r="K9" s="9" t="s">
        <v>21</v>
      </c>
      <c r="L9" s="10" t="s">
        <v>16</v>
      </c>
      <c r="M9" s="10" t="s">
        <v>16</v>
      </c>
      <c r="N9" s="8"/>
      <c r="O9" s="8" t="str">
        <f>"132,5"</f>
        <v>132,5</v>
      </c>
      <c r="P9" s="8" t="str">
        <f>"88,2251"</f>
        <v>88,2251</v>
      </c>
      <c r="Q9" s="7"/>
    </row>
    <row r="10" spans="1:17">
      <c r="B10" s="5" t="s">
        <v>24</v>
      </c>
    </row>
  </sheetData>
  <mergeCells count="14">
    <mergeCell ref="A1:Q2"/>
    <mergeCell ref="A3:A4"/>
    <mergeCell ref="C3:C4"/>
    <mergeCell ref="D3:D4"/>
    <mergeCell ref="E3:E4"/>
    <mergeCell ref="F3:F4"/>
    <mergeCell ref="G3:J3"/>
    <mergeCell ref="K3:N3"/>
    <mergeCell ref="A8:N8"/>
    <mergeCell ref="B3:B4"/>
    <mergeCell ref="O3:O4"/>
    <mergeCell ref="P3:P4"/>
    <mergeCell ref="Q3:Q4"/>
    <mergeCell ref="A5:N5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7"/>
  <sheetViews>
    <sheetView workbookViewId="0">
      <selection sqref="A1:M2"/>
    </sheetView>
  </sheetViews>
  <sheetFormatPr baseColWidth="10" defaultColWidth="9.1640625" defaultRowHeight="13"/>
  <cols>
    <col min="1" max="1" width="7.5" style="5" bestFit="1" customWidth="1"/>
    <col min="2" max="2" width="20.5" style="5" customWidth="1"/>
    <col min="3" max="3" width="28.5" style="5" bestFit="1" customWidth="1"/>
    <col min="4" max="4" width="21.5" style="5" bestFit="1" customWidth="1"/>
    <col min="5" max="5" width="10.5" style="5" bestFit="1" customWidth="1"/>
    <col min="6" max="6" width="21.6640625" style="5" bestFit="1" customWidth="1"/>
    <col min="7" max="10" width="5.5" style="6" customWidth="1"/>
    <col min="11" max="11" width="10.5" style="6" bestFit="1" customWidth="1"/>
    <col min="12" max="12" width="7.5" style="6" bestFit="1" customWidth="1"/>
    <col min="13" max="13" width="20" style="5" customWidth="1"/>
    <col min="14" max="16384" width="9.1640625" style="3"/>
  </cols>
  <sheetData>
    <row r="1" spans="1:13" s="2" customFormat="1" ht="29" customHeight="1">
      <c r="A1" s="33" t="s">
        <v>178</v>
      </c>
      <c r="B1" s="34"/>
      <c r="C1" s="35"/>
      <c r="D1" s="35"/>
      <c r="E1" s="35"/>
      <c r="F1" s="35"/>
      <c r="G1" s="35"/>
      <c r="H1" s="35"/>
      <c r="I1" s="35"/>
      <c r="J1" s="35"/>
      <c r="K1" s="35"/>
      <c r="L1" s="35"/>
      <c r="M1" s="36"/>
    </row>
    <row r="2" spans="1:13" s="2" customFormat="1" ht="62" customHeight="1" thickBot="1">
      <c r="A2" s="37"/>
      <c r="B2" s="38"/>
      <c r="C2" s="39"/>
      <c r="D2" s="39"/>
      <c r="E2" s="39"/>
      <c r="F2" s="39"/>
      <c r="G2" s="39"/>
      <c r="H2" s="39"/>
      <c r="I2" s="39"/>
      <c r="J2" s="39"/>
      <c r="K2" s="39"/>
      <c r="L2" s="39"/>
      <c r="M2" s="40"/>
    </row>
    <row r="3" spans="1:13" s="1" customFormat="1" ht="12.75" customHeight="1">
      <c r="A3" s="41" t="s">
        <v>187</v>
      </c>
      <c r="B3" s="25" t="s">
        <v>0</v>
      </c>
      <c r="C3" s="43" t="s">
        <v>189</v>
      </c>
      <c r="D3" s="43" t="s">
        <v>6</v>
      </c>
      <c r="E3" s="27" t="s">
        <v>190</v>
      </c>
      <c r="F3" s="27" t="s">
        <v>5</v>
      </c>
      <c r="G3" s="27" t="s">
        <v>188</v>
      </c>
      <c r="H3" s="27"/>
      <c r="I3" s="27"/>
      <c r="J3" s="27"/>
      <c r="K3" s="27" t="s">
        <v>91</v>
      </c>
      <c r="L3" s="27" t="s">
        <v>3</v>
      </c>
      <c r="M3" s="29" t="s">
        <v>2</v>
      </c>
    </row>
    <row r="4" spans="1:13" s="1" customFormat="1" ht="21" customHeight="1" thickBot="1">
      <c r="A4" s="42"/>
      <c r="B4" s="26"/>
      <c r="C4" s="28"/>
      <c r="D4" s="28"/>
      <c r="E4" s="28"/>
      <c r="F4" s="28"/>
      <c r="G4" s="4">
        <v>1</v>
      </c>
      <c r="H4" s="4">
        <v>2</v>
      </c>
      <c r="I4" s="4">
        <v>3</v>
      </c>
      <c r="J4" s="4" t="s">
        <v>4</v>
      </c>
      <c r="K4" s="28"/>
      <c r="L4" s="28"/>
      <c r="M4" s="30"/>
    </row>
    <row r="5" spans="1:13" ht="16">
      <c r="A5" s="31" t="s">
        <v>100</v>
      </c>
      <c r="B5" s="31"/>
      <c r="C5" s="32"/>
      <c r="D5" s="32"/>
      <c r="E5" s="32"/>
      <c r="F5" s="32"/>
      <c r="G5" s="32"/>
      <c r="H5" s="32"/>
      <c r="I5" s="32"/>
      <c r="J5" s="32"/>
    </row>
    <row r="6" spans="1:13">
      <c r="A6" s="8" t="s">
        <v>23</v>
      </c>
      <c r="B6" s="7" t="s">
        <v>129</v>
      </c>
      <c r="C6" s="7" t="s">
        <v>166</v>
      </c>
      <c r="D6" s="7" t="s">
        <v>131</v>
      </c>
      <c r="E6" s="7" t="s">
        <v>191</v>
      </c>
      <c r="F6" s="7" t="s">
        <v>182</v>
      </c>
      <c r="G6" s="10" t="s">
        <v>30</v>
      </c>
      <c r="H6" s="9" t="s">
        <v>30</v>
      </c>
      <c r="I6" s="10" t="s">
        <v>16</v>
      </c>
      <c r="J6" s="8"/>
      <c r="K6" s="8" t="str">
        <f>"55,0"</f>
        <v>55,0</v>
      </c>
      <c r="L6" s="8" t="str">
        <f>"34,0299"</f>
        <v>34,0299</v>
      </c>
      <c r="M6" s="7" t="s">
        <v>158</v>
      </c>
    </row>
    <row r="7" spans="1:13">
      <c r="B7" s="5" t="s">
        <v>24</v>
      </c>
    </row>
  </sheetData>
  <mergeCells count="12">
    <mergeCell ref="A5:J5"/>
    <mergeCell ref="B3:B4"/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7"/>
  <sheetViews>
    <sheetView workbookViewId="0">
      <selection sqref="A1:M2"/>
    </sheetView>
  </sheetViews>
  <sheetFormatPr baseColWidth="10" defaultColWidth="9.1640625" defaultRowHeight="13"/>
  <cols>
    <col min="1" max="1" width="7.5" style="5" bestFit="1" customWidth="1"/>
    <col min="2" max="2" width="18.1640625" style="5" bestFit="1" customWidth="1"/>
    <col min="3" max="3" width="28.5" style="5" bestFit="1" customWidth="1"/>
    <col min="4" max="4" width="21.5" style="5" bestFit="1" customWidth="1"/>
    <col min="5" max="5" width="10.5" style="5" bestFit="1" customWidth="1"/>
    <col min="6" max="6" width="21.6640625" style="5" bestFit="1" customWidth="1"/>
    <col min="7" max="10" width="5.5" style="6" customWidth="1"/>
    <col min="11" max="11" width="10.5" style="6" bestFit="1" customWidth="1"/>
    <col min="12" max="12" width="7.5" style="6" bestFit="1" customWidth="1"/>
    <col min="13" max="13" width="19.1640625" style="5" customWidth="1"/>
    <col min="14" max="16384" width="9.1640625" style="3"/>
  </cols>
  <sheetData>
    <row r="1" spans="1:13" s="2" customFormat="1" ht="29" customHeight="1">
      <c r="A1" s="33" t="s">
        <v>179</v>
      </c>
      <c r="B1" s="34"/>
      <c r="C1" s="35"/>
      <c r="D1" s="35"/>
      <c r="E1" s="35"/>
      <c r="F1" s="35"/>
      <c r="G1" s="35"/>
      <c r="H1" s="35"/>
      <c r="I1" s="35"/>
      <c r="J1" s="35"/>
      <c r="K1" s="35"/>
      <c r="L1" s="35"/>
      <c r="M1" s="36"/>
    </row>
    <row r="2" spans="1:13" s="2" customFormat="1" ht="62" customHeight="1" thickBot="1">
      <c r="A2" s="37"/>
      <c r="B2" s="38"/>
      <c r="C2" s="39"/>
      <c r="D2" s="39"/>
      <c r="E2" s="39"/>
      <c r="F2" s="39"/>
      <c r="G2" s="39"/>
      <c r="H2" s="39"/>
      <c r="I2" s="39"/>
      <c r="J2" s="39"/>
      <c r="K2" s="39"/>
      <c r="L2" s="39"/>
      <c r="M2" s="40"/>
    </row>
    <row r="3" spans="1:13" s="1" customFormat="1" ht="12.75" customHeight="1">
      <c r="A3" s="41" t="s">
        <v>187</v>
      </c>
      <c r="B3" s="25" t="s">
        <v>0</v>
      </c>
      <c r="C3" s="43" t="s">
        <v>189</v>
      </c>
      <c r="D3" s="43" t="s">
        <v>6</v>
      </c>
      <c r="E3" s="27" t="s">
        <v>190</v>
      </c>
      <c r="F3" s="27" t="s">
        <v>5</v>
      </c>
      <c r="G3" s="27" t="s">
        <v>188</v>
      </c>
      <c r="H3" s="27"/>
      <c r="I3" s="27"/>
      <c r="J3" s="27"/>
      <c r="K3" s="27" t="s">
        <v>91</v>
      </c>
      <c r="L3" s="27" t="s">
        <v>3</v>
      </c>
      <c r="M3" s="29" t="s">
        <v>2</v>
      </c>
    </row>
    <row r="4" spans="1:13" s="1" customFormat="1" ht="21" customHeight="1" thickBot="1">
      <c r="A4" s="42"/>
      <c r="B4" s="26"/>
      <c r="C4" s="28"/>
      <c r="D4" s="28"/>
      <c r="E4" s="28"/>
      <c r="F4" s="28"/>
      <c r="G4" s="4">
        <v>1</v>
      </c>
      <c r="H4" s="4">
        <v>2</v>
      </c>
      <c r="I4" s="4">
        <v>3</v>
      </c>
      <c r="J4" s="4" t="s">
        <v>4</v>
      </c>
      <c r="K4" s="28"/>
      <c r="L4" s="28"/>
      <c r="M4" s="30"/>
    </row>
    <row r="5" spans="1:13" ht="16">
      <c r="A5" s="31" t="s">
        <v>100</v>
      </c>
      <c r="B5" s="31"/>
      <c r="C5" s="32"/>
      <c r="D5" s="32"/>
      <c r="E5" s="32"/>
      <c r="F5" s="32"/>
      <c r="G5" s="32"/>
      <c r="H5" s="32"/>
      <c r="I5" s="32"/>
      <c r="J5" s="32"/>
    </row>
    <row r="6" spans="1:13">
      <c r="A6" s="8" t="s">
        <v>23</v>
      </c>
      <c r="B6" s="7" t="s">
        <v>129</v>
      </c>
      <c r="C6" s="7" t="s">
        <v>166</v>
      </c>
      <c r="D6" s="7" t="s">
        <v>131</v>
      </c>
      <c r="E6" s="7" t="s">
        <v>191</v>
      </c>
      <c r="F6" s="7" t="s">
        <v>182</v>
      </c>
      <c r="G6" s="10" t="s">
        <v>30</v>
      </c>
      <c r="H6" s="9" t="s">
        <v>30</v>
      </c>
      <c r="I6" s="10" t="s">
        <v>16</v>
      </c>
      <c r="J6" s="8"/>
      <c r="K6" s="8" t="str">
        <f>"55,0"</f>
        <v>55,0</v>
      </c>
      <c r="L6" s="8" t="str">
        <f>"34,0299"</f>
        <v>34,0299</v>
      </c>
      <c r="M6" s="7" t="s">
        <v>158</v>
      </c>
    </row>
    <row r="7" spans="1:13">
      <c r="B7" s="5" t="s">
        <v>24</v>
      </c>
    </row>
  </sheetData>
  <mergeCells count="12">
    <mergeCell ref="A5:J5"/>
    <mergeCell ref="B3:B4"/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8"/>
  <sheetViews>
    <sheetView tabSelected="1" workbookViewId="0">
      <selection sqref="A1:M2"/>
    </sheetView>
  </sheetViews>
  <sheetFormatPr baseColWidth="10" defaultColWidth="9.1640625" defaultRowHeight="13"/>
  <cols>
    <col min="1" max="1" width="7.5" style="5" bestFit="1" customWidth="1"/>
    <col min="2" max="2" width="20.6640625" style="5" bestFit="1" customWidth="1"/>
    <col min="3" max="3" width="26.33203125" style="5" bestFit="1" customWidth="1"/>
    <col min="4" max="4" width="21.5" style="5" bestFit="1" customWidth="1"/>
    <col min="5" max="5" width="10.5" style="5" bestFit="1" customWidth="1"/>
    <col min="6" max="6" width="31" style="5" bestFit="1" customWidth="1"/>
    <col min="7" max="10" width="5.5" style="6" customWidth="1"/>
    <col min="11" max="11" width="10.5" style="6" bestFit="1" customWidth="1"/>
    <col min="12" max="12" width="7.5" style="6" bestFit="1" customWidth="1"/>
    <col min="13" max="13" width="22.1640625" style="5" customWidth="1"/>
    <col min="14" max="16384" width="9.1640625" style="3"/>
  </cols>
  <sheetData>
    <row r="1" spans="1:13" s="2" customFormat="1" ht="29" customHeight="1">
      <c r="A1" s="33" t="s">
        <v>180</v>
      </c>
      <c r="B1" s="34"/>
      <c r="C1" s="35"/>
      <c r="D1" s="35"/>
      <c r="E1" s="35"/>
      <c r="F1" s="35"/>
      <c r="G1" s="35"/>
      <c r="H1" s="35"/>
      <c r="I1" s="35"/>
      <c r="J1" s="35"/>
      <c r="K1" s="35"/>
      <c r="L1" s="35"/>
      <c r="M1" s="36"/>
    </row>
    <row r="2" spans="1:13" s="2" customFormat="1" ht="62" customHeight="1" thickBot="1">
      <c r="A2" s="37"/>
      <c r="B2" s="38"/>
      <c r="C2" s="39"/>
      <c r="D2" s="39"/>
      <c r="E2" s="39"/>
      <c r="F2" s="39"/>
      <c r="G2" s="39"/>
      <c r="H2" s="39"/>
      <c r="I2" s="39"/>
      <c r="J2" s="39"/>
      <c r="K2" s="39"/>
      <c r="L2" s="39"/>
      <c r="M2" s="40"/>
    </row>
    <row r="3" spans="1:13" s="1" customFormat="1" ht="12.75" customHeight="1">
      <c r="A3" s="41" t="s">
        <v>187</v>
      </c>
      <c r="B3" s="25" t="s">
        <v>0</v>
      </c>
      <c r="C3" s="43" t="s">
        <v>189</v>
      </c>
      <c r="D3" s="43" t="s">
        <v>6</v>
      </c>
      <c r="E3" s="27" t="s">
        <v>190</v>
      </c>
      <c r="F3" s="27" t="s">
        <v>5</v>
      </c>
      <c r="G3" s="27" t="s">
        <v>188</v>
      </c>
      <c r="H3" s="27"/>
      <c r="I3" s="27"/>
      <c r="J3" s="27"/>
      <c r="K3" s="27" t="s">
        <v>91</v>
      </c>
      <c r="L3" s="27" t="s">
        <v>3</v>
      </c>
      <c r="M3" s="29" t="s">
        <v>2</v>
      </c>
    </row>
    <row r="4" spans="1:13" s="1" customFormat="1" ht="21" customHeight="1" thickBot="1">
      <c r="A4" s="42"/>
      <c r="B4" s="26"/>
      <c r="C4" s="28"/>
      <c r="D4" s="28"/>
      <c r="E4" s="28"/>
      <c r="F4" s="28"/>
      <c r="G4" s="4">
        <v>1</v>
      </c>
      <c r="H4" s="4">
        <v>2</v>
      </c>
      <c r="I4" s="4">
        <v>3</v>
      </c>
      <c r="J4" s="4" t="s">
        <v>4</v>
      </c>
      <c r="K4" s="28"/>
      <c r="L4" s="28"/>
      <c r="M4" s="30"/>
    </row>
    <row r="5" spans="1:13" ht="16">
      <c r="A5" s="31" t="s">
        <v>148</v>
      </c>
      <c r="B5" s="31"/>
      <c r="C5" s="32"/>
      <c r="D5" s="32"/>
      <c r="E5" s="32"/>
      <c r="F5" s="32"/>
      <c r="G5" s="32"/>
      <c r="H5" s="32"/>
      <c r="I5" s="32"/>
      <c r="J5" s="32"/>
    </row>
    <row r="6" spans="1:13">
      <c r="A6" s="8" t="s">
        <v>23</v>
      </c>
      <c r="B6" s="7" t="s">
        <v>138</v>
      </c>
      <c r="C6" s="7" t="s">
        <v>139</v>
      </c>
      <c r="D6" s="7" t="s">
        <v>140</v>
      </c>
      <c r="E6" s="7" t="s">
        <v>193</v>
      </c>
      <c r="F6" s="7" t="s">
        <v>186</v>
      </c>
      <c r="G6" s="9" t="s">
        <v>16</v>
      </c>
      <c r="H6" s="9" t="s">
        <v>40</v>
      </c>
      <c r="I6" s="10" t="s">
        <v>141</v>
      </c>
      <c r="J6" s="8"/>
      <c r="K6" s="8" t="str">
        <f>"70,0"</f>
        <v>70,0</v>
      </c>
      <c r="L6" s="8" t="str">
        <f>"48,3350"</f>
        <v>48,3350</v>
      </c>
      <c r="M6" s="7"/>
    </row>
    <row r="7" spans="1:13">
      <c r="B7" s="5" t="s">
        <v>24</v>
      </c>
    </row>
    <row r="8" spans="1:13">
      <c r="B8" s="5" t="s">
        <v>24</v>
      </c>
    </row>
  </sheetData>
  <mergeCells count="12">
    <mergeCell ref="A5:J5"/>
    <mergeCell ref="B3:B4"/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Лист5">
    <pageSetUpPr fitToPage="1"/>
  </sheetPr>
  <dimension ref="A1:U7"/>
  <sheetViews>
    <sheetView workbookViewId="0">
      <selection sqref="A1:U2"/>
    </sheetView>
  </sheetViews>
  <sheetFormatPr baseColWidth="10" defaultColWidth="9.1640625" defaultRowHeight="13"/>
  <cols>
    <col min="1" max="1" width="7.5" style="5" bestFit="1" customWidth="1"/>
    <col min="2" max="2" width="19.1640625" style="5" bestFit="1" customWidth="1"/>
    <col min="3" max="3" width="26.5" style="5" bestFit="1" customWidth="1"/>
    <col min="4" max="4" width="21.5" style="5" bestFit="1" customWidth="1"/>
    <col min="5" max="5" width="10.5" style="5" bestFit="1" customWidth="1"/>
    <col min="6" max="6" width="21.6640625" style="5" bestFit="1" customWidth="1"/>
    <col min="7" max="18" width="5.5" style="6" customWidth="1"/>
    <col min="19" max="19" width="7.83203125" style="6" bestFit="1" customWidth="1"/>
    <col min="20" max="20" width="8.5" style="6" bestFit="1" customWidth="1"/>
    <col min="21" max="21" width="29.6640625" style="5" bestFit="1" customWidth="1"/>
    <col min="22" max="16384" width="9.1640625" style="3"/>
  </cols>
  <sheetData>
    <row r="1" spans="1:21" s="2" customFormat="1" ht="29" customHeight="1">
      <c r="A1" s="33" t="s">
        <v>168</v>
      </c>
      <c r="B1" s="34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6"/>
    </row>
    <row r="2" spans="1:21" s="2" customFormat="1" ht="62" customHeight="1" thickBot="1">
      <c r="A2" s="37"/>
      <c r="B2" s="38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40"/>
    </row>
    <row r="3" spans="1:21" s="1" customFormat="1" ht="12.75" customHeight="1">
      <c r="A3" s="41" t="s">
        <v>187</v>
      </c>
      <c r="B3" s="25" t="s">
        <v>0</v>
      </c>
      <c r="C3" s="43" t="s">
        <v>189</v>
      </c>
      <c r="D3" s="43" t="s">
        <v>6</v>
      </c>
      <c r="E3" s="27" t="s">
        <v>190</v>
      </c>
      <c r="F3" s="27" t="s">
        <v>5</v>
      </c>
      <c r="G3" s="27" t="s">
        <v>7</v>
      </c>
      <c r="H3" s="27"/>
      <c r="I3" s="27"/>
      <c r="J3" s="27"/>
      <c r="K3" s="27" t="s">
        <v>8</v>
      </c>
      <c r="L3" s="27"/>
      <c r="M3" s="27"/>
      <c r="N3" s="27"/>
      <c r="O3" s="27" t="s">
        <v>9</v>
      </c>
      <c r="P3" s="27"/>
      <c r="Q3" s="27"/>
      <c r="R3" s="27"/>
      <c r="S3" s="27" t="s">
        <v>1</v>
      </c>
      <c r="T3" s="27" t="s">
        <v>3</v>
      </c>
      <c r="U3" s="29" t="s">
        <v>2</v>
      </c>
    </row>
    <row r="4" spans="1:21" s="1" customFormat="1" ht="21" customHeight="1" thickBot="1">
      <c r="A4" s="42"/>
      <c r="B4" s="26"/>
      <c r="C4" s="28"/>
      <c r="D4" s="28"/>
      <c r="E4" s="28"/>
      <c r="F4" s="28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">
        <v>1</v>
      </c>
      <c r="P4" s="4">
        <v>2</v>
      </c>
      <c r="Q4" s="4">
        <v>3</v>
      </c>
      <c r="R4" s="4" t="s">
        <v>4</v>
      </c>
      <c r="S4" s="28"/>
      <c r="T4" s="28"/>
      <c r="U4" s="30"/>
    </row>
    <row r="5" spans="1:21" ht="16">
      <c r="A5" s="31" t="s">
        <v>10</v>
      </c>
      <c r="B5" s="31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</row>
    <row r="6" spans="1:21">
      <c r="A6" s="8" t="s">
        <v>23</v>
      </c>
      <c r="B6" s="7" t="s">
        <v>11</v>
      </c>
      <c r="C6" s="7" t="s">
        <v>12</v>
      </c>
      <c r="D6" s="7" t="s">
        <v>13</v>
      </c>
      <c r="E6" s="7" t="s">
        <v>192</v>
      </c>
      <c r="F6" s="7" t="s">
        <v>182</v>
      </c>
      <c r="G6" s="9" t="s">
        <v>14</v>
      </c>
      <c r="H6" s="9" t="s">
        <v>15</v>
      </c>
      <c r="I6" s="10" t="s">
        <v>16</v>
      </c>
      <c r="J6" s="8"/>
      <c r="K6" s="9" t="s">
        <v>17</v>
      </c>
      <c r="L6" s="9" t="s">
        <v>18</v>
      </c>
      <c r="M6" s="9" t="s">
        <v>19</v>
      </c>
      <c r="N6" s="8"/>
      <c r="O6" s="9" t="s">
        <v>20</v>
      </c>
      <c r="P6" s="9" t="s">
        <v>21</v>
      </c>
      <c r="Q6" s="9" t="s">
        <v>22</v>
      </c>
      <c r="R6" s="8"/>
      <c r="S6" s="8" t="str">
        <f>"157,5"</f>
        <v>157,5</v>
      </c>
      <c r="T6" s="8" t="str">
        <f>"210,3255"</f>
        <v>210,3255</v>
      </c>
      <c r="U6" s="7" t="s">
        <v>149</v>
      </c>
    </row>
    <row r="7" spans="1:21">
      <c r="B7" s="5" t="s">
        <v>24</v>
      </c>
    </row>
  </sheetData>
  <mergeCells count="14">
    <mergeCell ref="A1:U2"/>
    <mergeCell ref="G3:J3"/>
    <mergeCell ref="K3:N3"/>
    <mergeCell ref="O3:R3"/>
    <mergeCell ref="A3:A4"/>
    <mergeCell ref="C3:C4"/>
    <mergeCell ref="D3:D4"/>
    <mergeCell ref="U3:U4"/>
    <mergeCell ref="F3:F4"/>
    <mergeCell ref="A5:R5"/>
    <mergeCell ref="B3:B4"/>
    <mergeCell ref="E3:E4"/>
    <mergeCell ref="S3:S4"/>
    <mergeCell ref="T3:T4"/>
  </mergeCells>
  <phoneticPr fontId="0" type="noConversion"/>
  <pageMargins left="0.19685039370078741" right="0.47244094488188981" top="0.43307086614173229" bottom="0.47244094488188981" header="0.51181102362204722" footer="0.51181102362204722"/>
  <pageSetup scale="58" fitToHeight="100" orientation="landscape" horizontalDpi="300" verticalDpi="300" r:id="rId1"/>
  <headerFooter alignWithMargins="0">
    <oddFooter>&amp;L&amp;G&amp;R&amp;D&amp;T&amp;P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U10"/>
  <sheetViews>
    <sheetView workbookViewId="0">
      <selection sqref="A1:U2"/>
    </sheetView>
  </sheetViews>
  <sheetFormatPr baseColWidth="10" defaultColWidth="9.1640625" defaultRowHeight="13"/>
  <cols>
    <col min="1" max="1" width="7.5" style="5" bestFit="1" customWidth="1"/>
    <col min="2" max="2" width="20.33203125" style="5" customWidth="1"/>
    <col min="3" max="3" width="26.33203125" style="5" bestFit="1" customWidth="1"/>
    <col min="4" max="4" width="21.5" style="5" bestFit="1" customWidth="1"/>
    <col min="5" max="5" width="10.5" style="5" bestFit="1" customWidth="1"/>
    <col min="6" max="6" width="30" style="5" bestFit="1" customWidth="1"/>
    <col min="7" max="9" width="5.5" style="6" customWidth="1"/>
    <col min="10" max="10" width="4.83203125" style="6" customWidth="1"/>
    <col min="11" max="13" width="5.5" style="6" customWidth="1"/>
    <col min="14" max="14" width="4.83203125" style="6" customWidth="1"/>
    <col min="15" max="17" width="5.5" style="6" customWidth="1"/>
    <col min="18" max="18" width="4.83203125" style="6" customWidth="1"/>
    <col min="19" max="19" width="7.83203125" style="6" bestFit="1" customWidth="1"/>
    <col min="20" max="20" width="8.5" style="6" bestFit="1" customWidth="1"/>
    <col min="21" max="21" width="15.5" style="5" bestFit="1" customWidth="1"/>
    <col min="22" max="16384" width="9.1640625" style="3"/>
  </cols>
  <sheetData>
    <row r="1" spans="1:21" s="2" customFormat="1" ht="29" customHeight="1">
      <c r="A1" s="33" t="s">
        <v>169</v>
      </c>
      <c r="B1" s="34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6"/>
    </row>
    <row r="2" spans="1:21" s="2" customFormat="1" ht="62" customHeight="1" thickBot="1">
      <c r="A2" s="37"/>
      <c r="B2" s="38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40"/>
    </row>
    <row r="3" spans="1:21" s="1" customFormat="1" ht="12.75" customHeight="1">
      <c r="A3" s="41" t="s">
        <v>187</v>
      </c>
      <c r="B3" s="25" t="s">
        <v>0</v>
      </c>
      <c r="C3" s="43" t="s">
        <v>189</v>
      </c>
      <c r="D3" s="43" t="s">
        <v>6</v>
      </c>
      <c r="E3" s="27" t="s">
        <v>190</v>
      </c>
      <c r="F3" s="27" t="s">
        <v>5</v>
      </c>
      <c r="G3" s="27" t="s">
        <v>7</v>
      </c>
      <c r="H3" s="27"/>
      <c r="I3" s="27"/>
      <c r="J3" s="27"/>
      <c r="K3" s="27" t="s">
        <v>8</v>
      </c>
      <c r="L3" s="27"/>
      <c r="M3" s="27"/>
      <c r="N3" s="27"/>
      <c r="O3" s="27" t="s">
        <v>9</v>
      </c>
      <c r="P3" s="27"/>
      <c r="Q3" s="27"/>
      <c r="R3" s="27"/>
      <c r="S3" s="27" t="s">
        <v>1</v>
      </c>
      <c r="T3" s="27" t="s">
        <v>3</v>
      </c>
      <c r="U3" s="29" t="s">
        <v>2</v>
      </c>
    </row>
    <row r="4" spans="1:21" s="1" customFormat="1" ht="21" customHeight="1" thickBot="1">
      <c r="A4" s="42"/>
      <c r="B4" s="26"/>
      <c r="C4" s="28"/>
      <c r="D4" s="28"/>
      <c r="E4" s="28"/>
      <c r="F4" s="28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">
        <v>1</v>
      </c>
      <c r="P4" s="4">
        <v>2</v>
      </c>
      <c r="Q4" s="4">
        <v>3</v>
      </c>
      <c r="R4" s="4" t="s">
        <v>4</v>
      </c>
      <c r="S4" s="28"/>
      <c r="T4" s="28"/>
      <c r="U4" s="30"/>
    </row>
    <row r="5" spans="1:21" ht="16">
      <c r="A5" s="31" t="s">
        <v>25</v>
      </c>
      <c r="B5" s="31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</row>
    <row r="6" spans="1:21">
      <c r="A6" s="8" t="s">
        <v>23</v>
      </c>
      <c r="B6" s="7" t="s">
        <v>58</v>
      </c>
      <c r="C6" s="7" t="s">
        <v>59</v>
      </c>
      <c r="D6" s="7" t="s">
        <v>60</v>
      </c>
      <c r="E6" s="7" t="s">
        <v>193</v>
      </c>
      <c r="F6" s="7" t="s">
        <v>61</v>
      </c>
      <c r="G6" s="10" t="s">
        <v>55</v>
      </c>
      <c r="H6" s="10" t="s">
        <v>55</v>
      </c>
      <c r="I6" s="9" t="s">
        <v>55</v>
      </c>
      <c r="J6" s="8"/>
      <c r="K6" s="9" t="s">
        <v>62</v>
      </c>
      <c r="L6" s="9" t="s">
        <v>63</v>
      </c>
      <c r="M6" s="9" t="s">
        <v>50</v>
      </c>
      <c r="N6" s="8"/>
      <c r="O6" s="9" t="s">
        <v>56</v>
      </c>
      <c r="P6" s="9" t="s">
        <v>64</v>
      </c>
      <c r="Q6" s="9" t="s">
        <v>65</v>
      </c>
      <c r="R6" s="8"/>
      <c r="S6" s="8" t="str">
        <f>"482,5"</f>
        <v>482,5</v>
      </c>
      <c r="T6" s="8" t="str">
        <f>"347,7378"</f>
        <v>347,7378</v>
      </c>
      <c r="U6" s="7" t="s">
        <v>154</v>
      </c>
    </row>
    <row r="7" spans="1:21">
      <c r="B7" s="5" t="s">
        <v>24</v>
      </c>
    </row>
    <row r="8" spans="1:21" ht="16">
      <c r="A8" s="23" t="s">
        <v>66</v>
      </c>
      <c r="B8" s="23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</row>
    <row r="9" spans="1:21">
      <c r="A9" s="8" t="s">
        <v>23</v>
      </c>
      <c r="B9" s="7" t="s">
        <v>67</v>
      </c>
      <c r="C9" s="7" t="s">
        <v>68</v>
      </c>
      <c r="D9" s="7" t="s">
        <v>69</v>
      </c>
      <c r="E9" s="7" t="s">
        <v>193</v>
      </c>
      <c r="F9" s="7" t="s">
        <v>61</v>
      </c>
      <c r="G9" s="9" t="s">
        <v>70</v>
      </c>
      <c r="H9" s="9" t="s">
        <v>71</v>
      </c>
      <c r="I9" s="9" t="s">
        <v>72</v>
      </c>
      <c r="J9" s="8"/>
      <c r="K9" s="9" t="s">
        <v>73</v>
      </c>
      <c r="L9" s="9" t="s">
        <v>74</v>
      </c>
      <c r="M9" s="9" t="s">
        <v>75</v>
      </c>
      <c r="N9" s="8"/>
      <c r="O9" s="9" t="s">
        <v>76</v>
      </c>
      <c r="P9" s="9" t="s">
        <v>77</v>
      </c>
      <c r="Q9" s="9" t="s">
        <v>78</v>
      </c>
      <c r="R9" s="8"/>
      <c r="S9" s="8" t="str">
        <f>"612,5"</f>
        <v>612,5</v>
      </c>
      <c r="T9" s="8" t="str">
        <f>"369,3375"</f>
        <v>369,3375</v>
      </c>
      <c r="U9" s="7"/>
    </row>
    <row r="10" spans="1:21">
      <c r="B10" s="5" t="s">
        <v>24</v>
      </c>
    </row>
  </sheetData>
  <mergeCells count="15">
    <mergeCell ref="A1:U2"/>
    <mergeCell ref="A3:A4"/>
    <mergeCell ref="C3:C4"/>
    <mergeCell ref="D3:D4"/>
    <mergeCell ref="E3:E4"/>
    <mergeCell ref="F3:F4"/>
    <mergeCell ref="G3:J3"/>
    <mergeCell ref="K3:N3"/>
    <mergeCell ref="O3:R3"/>
    <mergeCell ref="A8:R8"/>
    <mergeCell ref="B3:B4"/>
    <mergeCell ref="S3:S4"/>
    <mergeCell ref="T3:T4"/>
    <mergeCell ref="U3:U4"/>
    <mergeCell ref="A5:R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7"/>
  <sheetViews>
    <sheetView workbookViewId="0">
      <selection sqref="A1:M2"/>
    </sheetView>
  </sheetViews>
  <sheetFormatPr baseColWidth="10" defaultColWidth="9.1640625" defaultRowHeight="13"/>
  <cols>
    <col min="1" max="1" width="7.5" style="5" bestFit="1" customWidth="1"/>
    <col min="2" max="2" width="20" style="5" customWidth="1"/>
    <col min="3" max="3" width="28.5" style="5" bestFit="1" customWidth="1"/>
    <col min="4" max="4" width="21.5" style="5" bestFit="1" customWidth="1"/>
    <col min="5" max="5" width="10.5" style="5" bestFit="1" customWidth="1"/>
    <col min="6" max="6" width="21.6640625" style="5" bestFit="1" customWidth="1"/>
    <col min="7" max="9" width="5.5" style="6" customWidth="1"/>
    <col min="10" max="10" width="4.83203125" style="6" customWidth="1"/>
    <col min="11" max="11" width="10.5" style="6" bestFit="1" customWidth="1"/>
    <col min="12" max="12" width="8.5" style="6" bestFit="1" customWidth="1"/>
    <col min="13" max="13" width="29.6640625" style="5" bestFit="1" customWidth="1"/>
    <col min="14" max="16384" width="9.1640625" style="3"/>
  </cols>
  <sheetData>
    <row r="1" spans="1:13" s="2" customFormat="1" ht="29" customHeight="1">
      <c r="A1" s="33" t="s">
        <v>170</v>
      </c>
      <c r="B1" s="34"/>
      <c r="C1" s="35"/>
      <c r="D1" s="35"/>
      <c r="E1" s="35"/>
      <c r="F1" s="35"/>
      <c r="G1" s="35"/>
      <c r="H1" s="35"/>
      <c r="I1" s="35"/>
      <c r="J1" s="35"/>
      <c r="K1" s="35"/>
      <c r="L1" s="35"/>
      <c r="M1" s="36"/>
    </row>
    <row r="2" spans="1:13" s="2" customFormat="1" ht="62" customHeight="1" thickBot="1">
      <c r="A2" s="37"/>
      <c r="B2" s="38"/>
      <c r="C2" s="39"/>
      <c r="D2" s="39"/>
      <c r="E2" s="39"/>
      <c r="F2" s="39"/>
      <c r="G2" s="39"/>
      <c r="H2" s="39"/>
      <c r="I2" s="39"/>
      <c r="J2" s="39"/>
      <c r="K2" s="39"/>
      <c r="L2" s="39"/>
      <c r="M2" s="40"/>
    </row>
    <row r="3" spans="1:13" s="1" customFormat="1" ht="12.75" customHeight="1">
      <c r="A3" s="41" t="s">
        <v>187</v>
      </c>
      <c r="B3" s="25" t="s">
        <v>0</v>
      </c>
      <c r="C3" s="43" t="s">
        <v>189</v>
      </c>
      <c r="D3" s="43" t="s">
        <v>6</v>
      </c>
      <c r="E3" s="27" t="s">
        <v>190</v>
      </c>
      <c r="F3" s="27" t="s">
        <v>5</v>
      </c>
      <c r="G3" s="27" t="s">
        <v>7</v>
      </c>
      <c r="H3" s="27"/>
      <c r="I3" s="27"/>
      <c r="J3" s="27"/>
      <c r="K3" s="27" t="s">
        <v>91</v>
      </c>
      <c r="L3" s="27" t="s">
        <v>3</v>
      </c>
      <c r="M3" s="29" t="s">
        <v>2</v>
      </c>
    </row>
    <row r="4" spans="1:13" s="1" customFormat="1" ht="21" customHeight="1" thickBot="1">
      <c r="A4" s="42"/>
      <c r="B4" s="26"/>
      <c r="C4" s="28"/>
      <c r="D4" s="28"/>
      <c r="E4" s="28"/>
      <c r="F4" s="28"/>
      <c r="G4" s="4">
        <v>1</v>
      </c>
      <c r="H4" s="4">
        <v>2</v>
      </c>
      <c r="I4" s="4">
        <v>3</v>
      </c>
      <c r="J4" s="4" t="s">
        <v>4</v>
      </c>
      <c r="K4" s="28"/>
      <c r="L4" s="28"/>
      <c r="M4" s="30"/>
    </row>
    <row r="5" spans="1:13" ht="16">
      <c r="A5" s="31" t="s">
        <v>25</v>
      </c>
      <c r="B5" s="31"/>
      <c r="C5" s="32"/>
      <c r="D5" s="32"/>
      <c r="E5" s="32"/>
      <c r="F5" s="32"/>
      <c r="G5" s="32"/>
      <c r="H5" s="32"/>
      <c r="I5" s="32"/>
      <c r="J5" s="32"/>
    </row>
    <row r="6" spans="1:13">
      <c r="A6" s="8" t="s">
        <v>23</v>
      </c>
      <c r="B6" s="7" t="s">
        <v>26</v>
      </c>
      <c r="C6" s="7" t="s">
        <v>159</v>
      </c>
      <c r="D6" s="7" t="s">
        <v>27</v>
      </c>
      <c r="E6" s="7" t="s">
        <v>191</v>
      </c>
      <c r="F6" s="7" t="s">
        <v>182</v>
      </c>
      <c r="G6" s="10" t="s">
        <v>28</v>
      </c>
      <c r="H6" s="9" t="s">
        <v>28</v>
      </c>
      <c r="I6" s="9" t="s">
        <v>29</v>
      </c>
      <c r="J6" s="8"/>
      <c r="K6" s="8" t="str">
        <f>"127,5"</f>
        <v>127,5</v>
      </c>
      <c r="L6" s="8" t="str">
        <f>"128,9025"</f>
        <v>128,9025</v>
      </c>
      <c r="M6" s="7" t="s">
        <v>149</v>
      </c>
    </row>
    <row r="7" spans="1:13">
      <c r="B7" s="5" t="s">
        <v>24</v>
      </c>
    </row>
  </sheetData>
  <mergeCells count="12">
    <mergeCell ref="A5:J5"/>
    <mergeCell ref="B3:B4"/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M7"/>
  <sheetViews>
    <sheetView workbookViewId="0">
      <selection activeCell="E7" sqref="E7"/>
    </sheetView>
  </sheetViews>
  <sheetFormatPr baseColWidth="10" defaultColWidth="9.1640625" defaultRowHeight="13"/>
  <cols>
    <col min="1" max="1" width="7.5" style="5" bestFit="1" customWidth="1"/>
    <col min="2" max="2" width="21.6640625" style="5" customWidth="1"/>
    <col min="3" max="3" width="26.5" style="5" bestFit="1" customWidth="1"/>
    <col min="4" max="4" width="21.5" style="5" bestFit="1" customWidth="1"/>
    <col min="5" max="5" width="10.5" style="5" bestFit="1" customWidth="1"/>
    <col min="6" max="6" width="21.6640625" style="5" bestFit="1" customWidth="1"/>
    <col min="7" max="10" width="5.5" style="6" customWidth="1"/>
    <col min="11" max="11" width="10.5" style="6" bestFit="1" customWidth="1"/>
    <col min="12" max="12" width="7.5" style="6" bestFit="1" customWidth="1"/>
    <col min="13" max="13" width="29.6640625" style="5" bestFit="1" customWidth="1"/>
    <col min="14" max="16384" width="9.1640625" style="3"/>
  </cols>
  <sheetData>
    <row r="1" spans="1:13" s="2" customFormat="1" ht="29" customHeight="1">
      <c r="A1" s="33" t="s">
        <v>171</v>
      </c>
      <c r="B1" s="34"/>
      <c r="C1" s="35"/>
      <c r="D1" s="35"/>
      <c r="E1" s="35"/>
      <c r="F1" s="35"/>
      <c r="G1" s="35"/>
      <c r="H1" s="35"/>
      <c r="I1" s="35"/>
      <c r="J1" s="35"/>
      <c r="K1" s="35"/>
      <c r="L1" s="35"/>
      <c r="M1" s="36"/>
    </row>
    <row r="2" spans="1:13" s="2" customFormat="1" ht="62" customHeight="1" thickBot="1">
      <c r="A2" s="37"/>
      <c r="B2" s="38"/>
      <c r="C2" s="39"/>
      <c r="D2" s="39"/>
      <c r="E2" s="39"/>
      <c r="F2" s="39"/>
      <c r="G2" s="39"/>
      <c r="H2" s="39"/>
      <c r="I2" s="39"/>
      <c r="J2" s="39"/>
      <c r="K2" s="39"/>
      <c r="L2" s="39"/>
      <c r="M2" s="40"/>
    </row>
    <row r="3" spans="1:13" s="1" customFormat="1" ht="12.75" customHeight="1">
      <c r="A3" s="41" t="s">
        <v>187</v>
      </c>
      <c r="B3" s="25" t="s">
        <v>0</v>
      </c>
      <c r="C3" s="43" t="s">
        <v>189</v>
      </c>
      <c r="D3" s="43" t="s">
        <v>6</v>
      </c>
      <c r="E3" s="27" t="s">
        <v>190</v>
      </c>
      <c r="F3" s="27" t="s">
        <v>5</v>
      </c>
      <c r="G3" s="27" t="s">
        <v>7</v>
      </c>
      <c r="H3" s="27"/>
      <c r="I3" s="27"/>
      <c r="J3" s="27"/>
      <c r="K3" s="27" t="s">
        <v>91</v>
      </c>
      <c r="L3" s="27" t="s">
        <v>3</v>
      </c>
      <c r="M3" s="29" t="s">
        <v>2</v>
      </c>
    </row>
    <row r="4" spans="1:13" s="1" customFormat="1" ht="21" customHeight="1" thickBot="1">
      <c r="A4" s="42"/>
      <c r="B4" s="26"/>
      <c r="C4" s="28"/>
      <c r="D4" s="28"/>
      <c r="E4" s="28"/>
      <c r="F4" s="28"/>
      <c r="G4" s="4">
        <v>1</v>
      </c>
      <c r="H4" s="4">
        <v>2</v>
      </c>
      <c r="I4" s="4">
        <v>3</v>
      </c>
      <c r="J4" s="4" t="s">
        <v>4</v>
      </c>
      <c r="K4" s="28"/>
      <c r="L4" s="28"/>
      <c r="M4" s="30"/>
    </row>
    <row r="5" spans="1:13" ht="16">
      <c r="A5" s="31" t="s">
        <v>10</v>
      </c>
      <c r="B5" s="31"/>
      <c r="C5" s="32"/>
      <c r="D5" s="32"/>
      <c r="E5" s="32"/>
      <c r="F5" s="32"/>
      <c r="G5" s="32"/>
      <c r="H5" s="32"/>
      <c r="I5" s="32"/>
      <c r="J5" s="32"/>
    </row>
    <row r="6" spans="1:13">
      <c r="A6" s="8" t="s">
        <v>23</v>
      </c>
      <c r="B6" s="7" t="s">
        <v>11</v>
      </c>
      <c r="C6" s="7" t="s">
        <v>12</v>
      </c>
      <c r="D6" s="7" t="s">
        <v>13</v>
      </c>
      <c r="E6" s="7" t="s">
        <v>192</v>
      </c>
      <c r="F6" s="7" t="s">
        <v>182</v>
      </c>
      <c r="G6" s="9" t="s">
        <v>14</v>
      </c>
      <c r="H6" s="9" t="s">
        <v>15</v>
      </c>
      <c r="I6" s="10" t="s">
        <v>16</v>
      </c>
      <c r="J6" s="8"/>
      <c r="K6" s="8" t="str">
        <f>"60,0"</f>
        <v>60,0</v>
      </c>
      <c r="L6" s="8" t="str">
        <f>"80,1240"</f>
        <v>80,1240</v>
      </c>
      <c r="M6" s="7" t="s">
        <v>149</v>
      </c>
    </row>
    <row r="7" spans="1:13">
      <c r="B7" s="5" t="s">
        <v>24</v>
      </c>
    </row>
  </sheetData>
  <mergeCells count="12">
    <mergeCell ref="A5:J5"/>
    <mergeCell ref="B3:B4"/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M18"/>
  <sheetViews>
    <sheetView workbookViewId="0">
      <selection sqref="A1:M2"/>
    </sheetView>
  </sheetViews>
  <sheetFormatPr baseColWidth="10" defaultColWidth="9.1640625" defaultRowHeight="13"/>
  <cols>
    <col min="1" max="1" width="7.5" style="5" bestFit="1" customWidth="1"/>
    <col min="2" max="2" width="18.5" style="5" bestFit="1" customWidth="1"/>
    <col min="3" max="3" width="28.5" style="5" bestFit="1" customWidth="1"/>
    <col min="4" max="4" width="21.5" style="5" bestFit="1" customWidth="1"/>
    <col min="5" max="5" width="10.5" style="5" bestFit="1" customWidth="1"/>
    <col min="6" max="6" width="30" style="5" bestFit="1" customWidth="1"/>
    <col min="7" max="9" width="5.5" style="6" customWidth="1"/>
    <col min="10" max="10" width="4.83203125" style="6" customWidth="1"/>
    <col min="11" max="11" width="10.5" style="6" bestFit="1" customWidth="1"/>
    <col min="12" max="12" width="8.5" style="6" bestFit="1" customWidth="1"/>
    <col min="13" max="13" width="21.6640625" style="5" customWidth="1"/>
    <col min="14" max="16384" width="9.1640625" style="3"/>
  </cols>
  <sheetData>
    <row r="1" spans="1:13" s="2" customFormat="1" ht="29" customHeight="1">
      <c r="A1" s="33" t="s">
        <v>172</v>
      </c>
      <c r="B1" s="34"/>
      <c r="C1" s="35"/>
      <c r="D1" s="35"/>
      <c r="E1" s="35"/>
      <c r="F1" s="35"/>
      <c r="G1" s="35"/>
      <c r="H1" s="35"/>
      <c r="I1" s="35"/>
      <c r="J1" s="35"/>
      <c r="K1" s="35"/>
      <c r="L1" s="35"/>
      <c r="M1" s="36"/>
    </row>
    <row r="2" spans="1:13" s="2" customFormat="1" ht="62" customHeight="1" thickBot="1">
      <c r="A2" s="37"/>
      <c r="B2" s="38"/>
      <c r="C2" s="39"/>
      <c r="D2" s="39"/>
      <c r="E2" s="39"/>
      <c r="F2" s="39"/>
      <c r="G2" s="39"/>
      <c r="H2" s="39"/>
      <c r="I2" s="39"/>
      <c r="J2" s="39"/>
      <c r="K2" s="39"/>
      <c r="L2" s="39"/>
      <c r="M2" s="40"/>
    </row>
    <row r="3" spans="1:13" s="1" customFormat="1" ht="12.75" customHeight="1">
      <c r="A3" s="41" t="s">
        <v>187</v>
      </c>
      <c r="B3" s="25" t="s">
        <v>0</v>
      </c>
      <c r="C3" s="43" t="s">
        <v>189</v>
      </c>
      <c r="D3" s="43" t="s">
        <v>6</v>
      </c>
      <c r="E3" s="27" t="s">
        <v>190</v>
      </c>
      <c r="F3" s="27" t="s">
        <v>5</v>
      </c>
      <c r="G3" s="27" t="s">
        <v>8</v>
      </c>
      <c r="H3" s="27"/>
      <c r="I3" s="27"/>
      <c r="J3" s="27"/>
      <c r="K3" s="27" t="s">
        <v>91</v>
      </c>
      <c r="L3" s="27" t="s">
        <v>3</v>
      </c>
      <c r="M3" s="29" t="s">
        <v>2</v>
      </c>
    </row>
    <row r="4" spans="1:13" s="1" customFormat="1" ht="21" customHeight="1" thickBot="1">
      <c r="A4" s="42"/>
      <c r="B4" s="26"/>
      <c r="C4" s="28"/>
      <c r="D4" s="28"/>
      <c r="E4" s="28"/>
      <c r="F4" s="28"/>
      <c r="G4" s="4">
        <v>1</v>
      </c>
      <c r="H4" s="4">
        <v>2</v>
      </c>
      <c r="I4" s="4">
        <v>3</v>
      </c>
      <c r="J4" s="4" t="s">
        <v>4</v>
      </c>
      <c r="K4" s="28"/>
      <c r="L4" s="28"/>
      <c r="M4" s="30"/>
    </row>
    <row r="5" spans="1:13" ht="16">
      <c r="A5" s="31" t="s">
        <v>92</v>
      </c>
      <c r="B5" s="31"/>
      <c r="C5" s="32"/>
      <c r="D5" s="32"/>
      <c r="E5" s="32"/>
      <c r="F5" s="32"/>
      <c r="G5" s="32"/>
      <c r="H5" s="32"/>
      <c r="I5" s="32"/>
      <c r="J5" s="32"/>
    </row>
    <row r="6" spans="1:13">
      <c r="A6" s="12" t="s">
        <v>23</v>
      </c>
      <c r="B6" s="11" t="s">
        <v>93</v>
      </c>
      <c r="C6" s="11" t="s">
        <v>94</v>
      </c>
      <c r="D6" s="11" t="s">
        <v>95</v>
      </c>
      <c r="E6" s="11" t="s">
        <v>193</v>
      </c>
      <c r="F6" s="11" t="s">
        <v>61</v>
      </c>
      <c r="G6" s="15" t="s">
        <v>96</v>
      </c>
      <c r="H6" s="16" t="s">
        <v>73</v>
      </c>
      <c r="I6" s="15" t="s">
        <v>73</v>
      </c>
      <c r="J6" s="12"/>
      <c r="K6" s="12" t="str">
        <f>"145,0"</f>
        <v>145,0</v>
      </c>
      <c r="L6" s="12" t="str">
        <f>"97,3530"</f>
        <v>97,3530</v>
      </c>
      <c r="M6" s="11" t="s">
        <v>154</v>
      </c>
    </row>
    <row r="7" spans="1:13">
      <c r="A7" s="14" t="s">
        <v>23</v>
      </c>
      <c r="B7" s="13" t="s">
        <v>97</v>
      </c>
      <c r="C7" s="13" t="s">
        <v>160</v>
      </c>
      <c r="D7" s="13" t="s">
        <v>98</v>
      </c>
      <c r="E7" s="13" t="s">
        <v>194</v>
      </c>
      <c r="F7" s="13" t="s">
        <v>184</v>
      </c>
      <c r="G7" s="18" t="s">
        <v>99</v>
      </c>
      <c r="H7" s="17" t="s">
        <v>73</v>
      </c>
      <c r="I7" s="17" t="s">
        <v>74</v>
      </c>
      <c r="J7" s="14"/>
      <c r="K7" s="14" t="str">
        <f>"150,0"</f>
        <v>150,0</v>
      </c>
      <c r="L7" s="14" t="str">
        <f>"111,3646"</f>
        <v>111,3646</v>
      </c>
      <c r="M7" s="13" t="s">
        <v>155</v>
      </c>
    </row>
    <row r="8" spans="1:13">
      <c r="B8" s="5" t="s">
        <v>24</v>
      </c>
    </row>
    <row r="9" spans="1:13" ht="16">
      <c r="A9" s="23" t="s">
        <v>100</v>
      </c>
      <c r="B9" s="23"/>
      <c r="C9" s="24"/>
      <c r="D9" s="24"/>
      <c r="E9" s="24"/>
      <c r="F9" s="24"/>
      <c r="G9" s="24"/>
      <c r="H9" s="24"/>
      <c r="I9" s="24"/>
      <c r="J9" s="24"/>
    </row>
    <row r="10" spans="1:13">
      <c r="A10" s="8" t="s">
        <v>23</v>
      </c>
      <c r="B10" s="7" t="s">
        <v>101</v>
      </c>
      <c r="C10" s="7" t="s">
        <v>102</v>
      </c>
      <c r="D10" s="7" t="s">
        <v>103</v>
      </c>
      <c r="E10" s="7" t="s">
        <v>193</v>
      </c>
      <c r="F10" s="7" t="s">
        <v>61</v>
      </c>
      <c r="G10" s="9" t="s">
        <v>31</v>
      </c>
      <c r="H10" s="9" t="s">
        <v>51</v>
      </c>
      <c r="I10" s="9" t="s">
        <v>96</v>
      </c>
      <c r="J10" s="8"/>
      <c r="K10" s="8" t="str">
        <f>"135,0"</f>
        <v>135,0</v>
      </c>
      <c r="L10" s="8" t="str">
        <f>"87,0885"</f>
        <v>87,0885</v>
      </c>
      <c r="M10" s="7"/>
    </row>
    <row r="11" spans="1:13">
      <c r="B11" s="5" t="s">
        <v>24</v>
      </c>
    </row>
    <row r="12" spans="1:13" ht="16">
      <c r="A12" s="23" t="s">
        <v>104</v>
      </c>
      <c r="B12" s="23"/>
      <c r="C12" s="24"/>
      <c r="D12" s="24"/>
      <c r="E12" s="24"/>
      <c r="F12" s="24"/>
      <c r="G12" s="24"/>
      <c r="H12" s="24"/>
      <c r="I12" s="24"/>
      <c r="J12" s="24"/>
    </row>
    <row r="13" spans="1:13">
      <c r="A13" s="8" t="s">
        <v>23</v>
      </c>
      <c r="B13" s="7" t="s">
        <v>105</v>
      </c>
      <c r="C13" s="7" t="s">
        <v>106</v>
      </c>
      <c r="D13" s="7" t="s">
        <v>107</v>
      </c>
      <c r="E13" s="7" t="s">
        <v>193</v>
      </c>
      <c r="F13" s="7" t="s">
        <v>61</v>
      </c>
      <c r="G13" s="9" t="s">
        <v>108</v>
      </c>
      <c r="H13" s="9" t="s">
        <v>33</v>
      </c>
      <c r="I13" s="9" t="s">
        <v>74</v>
      </c>
      <c r="J13" s="8"/>
      <c r="K13" s="8" t="str">
        <f>"150,0"</f>
        <v>150,0</v>
      </c>
      <c r="L13" s="8" t="str">
        <f>"91,8900"</f>
        <v>91,8900</v>
      </c>
      <c r="M13" s="7"/>
    </row>
    <row r="14" spans="1:13">
      <c r="B14" s="5" t="s">
        <v>24</v>
      </c>
    </row>
    <row r="15" spans="1:13" ht="16">
      <c r="A15" s="23" t="s">
        <v>66</v>
      </c>
      <c r="B15" s="23"/>
      <c r="C15" s="24"/>
      <c r="D15" s="24"/>
      <c r="E15" s="24"/>
      <c r="F15" s="24"/>
      <c r="G15" s="24"/>
      <c r="H15" s="24"/>
      <c r="I15" s="24"/>
      <c r="J15" s="24"/>
    </row>
    <row r="16" spans="1:13">
      <c r="A16" s="12" t="s">
        <v>23</v>
      </c>
      <c r="B16" s="11" t="s">
        <v>109</v>
      </c>
      <c r="C16" s="11" t="s">
        <v>110</v>
      </c>
      <c r="D16" s="11" t="s">
        <v>111</v>
      </c>
      <c r="E16" s="11" t="s">
        <v>193</v>
      </c>
      <c r="F16" s="11" t="s">
        <v>112</v>
      </c>
      <c r="G16" s="15" t="s">
        <v>54</v>
      </c>
      <c r="H16" s="15" t="s">
        <v>113</v>
      </c>
      <c r="I16" s="16" t="s">
        <v>55</v>
      </c>
      <c r="J16" s="12"/>
      <c r="K16" s="12" t="str">
        <f>"167,5"</f>
        <v>167,5</v>
      </c>
      <c r="L16" s="12" t="str">
        <f>"99,0260"</f>
        <v>99,0260</v>
      </c>
      <c r="M16" s="11" t="s">
        <v>156</v>
      </c>
    </row>
    <row r="17" spans="1:13">
      <c r="A17" s="14" t="s">
        <v>23</v>
      </c>
      <c r="B17" s="13" t="s">
        <v>114</v>
      </c>
      <c r="C17" s="13" t="s">
        <v>161</v>
      </c>
      <c r="D17" s="13" t="s">
        <v>115</v>
      </c>
      <c r="E17" s="13" t="s">
        <v>191</v>
      </c>
      <c r="F17" s="13" t="s">
        <v>61</v>
      </c>
      <c r="G17" s="17" t="s">
        <v>33</v>
      </c>
      <c r="H17" s="18" t="s">
        <v>54</v>
      </c>
      <c r="I17" s="18" t="s">
        <v>54</v>
      </c>
      <c r="J17" s="14"/>
      <c r="K17" s="14" t="str">
        <f>"147,5"</f>
        <v>147,5</v>
      </c>
      <c r="L17" s="14" t="str">
        <f>"89,9621"</f>
        <v>89,9621</v>
      </c>
      <c r="M17" s="13"/>
    </row>
    <row r="18" spans="1:13">
      <c r="B18" s="5" t="s">
        <v>24</v>
      </c>
    </row>
  </sheetData>
  <mergeCells count="15"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  <mergeCell ref="A9:J9"/>
    <mergeCell ref="A12:J12"/>
    <mergeCell ref="A15:J15"/>
    <mergeCell ref="B3:B4"/>
    <mergeCell ref="K3:K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M12"/>
  <sheetViews>
    <sheetView workbookViewId="0">
      <selection sqref="A1:M2"/>
    </sheetView>
  </sheetViews>
  <sheetFormatPr baseColWidth="10" defaultColWidth="9.1640625" defaultRowHeight="13"/>
  <cols>
    <col min="1" max="1" width="7.5" style="5" bestFit="1" customWidth="1"/>
    <col min="2" max="2" width="18.5" style="5" bestFit="1" customWidth="1"/>
    <col min="3" max="3" width="28.5" style="5" bestFit="1" customWidth="1"/>
    <col min="4" max="4" width="21.5" style="5" bestFit="1" customWidth="1"/>
    <col min="5" max="5" width="10.5" style="5" bestFit="1" customWidth="1"/>
    <col min="6" max="6" width="33.5" style="5" customWidth="1"/>
    <col min="7" max="9" width="5.5" style="6" customWidth="1"/>
    <col min="10" max="10" width="4.83203125" style="6" customWidth="1"/>
    <col min="11" max="11" width="10.5" style="6" bestFit="1" customWidth="1"/>
    <col min="12" max="12" width="8.5" style="6" bestFit="1" customWidth="1"/>
    <col min="13" max="13" width="19" style="5" customWidth="1"/>
    <col min="14" max="16384" width="9.1640625" style="3"/>
  </cols>
  <sheetData>
    <row r="1" spans="1:13" s="2" customFormat="1" ht="29" customHeight="1">
      <c r="A1" s="33" t="s">
        <v>173</v>
      </c>
      <c r="B1" s="34"/>
      <c r="C1" s="35"/>
      <c r="D1" s="35"/>
      <c r="E1" s="35"/>
      <c r="F1" s="35"/>
      <c r="G1" s="35"/>
      <c r="H1" s="35"/>
      <c r="I1" s="35"/>
      <c r="J1" s="35"/>
      <c r="K1" s="35"/>
      <c r="L1" s="35"/>
      <c r="M1" s="36"/>
    </row>
    <row r="2" spans="1:13" s="2" customFormat="1" ht="62" customHeight="1" thickBot="1">
      <c r="A2" s="37"/>
      <c r="B2" s="38"/>
      <c r="C2" s="39"/>
      <c r="D2" s="39"/>
      <c r="E2" s="39"/>
      <c r="F2" s="39"/>
      <c r="G2" s="39"/>
      <c r="H2" s="39"/>
      <c r="I2" s="39"/>
      <c r="J2" s="39"/>
      <c r="K2" s="39"/>
      <c r="L2" s="39"/>
      <c r="M2" s="40"/>
    </row>
    <row r="3" spans="1:13" s="1" customFormat="1" ht="12.75" customHeight="1">
      <c r="A3" s="41" t="s">
        <v>187</v>
      </c>
      <c r="B3" s="25" t="s">
        <v>0</v>
      </c>
      <c r="C3" s="43" t="s">
        <v>189</v>
      </c>
      <c r="D3" s="43" t="s">
        <v>6</v>
      </c>
      <c r="E3" s="27" t="s">
        <v>190</v>
      </c>
      <c r="F3" s="27" t="s">
        <v>5</v>
      </c>
      <c r="G3" s="27" t="s">
        <v>8</v>
      </c>
      <c r="H3" s="27"/>
      <c r="I3" s="27"/>
      <c r="J3" s="27"/>
      <c r="K3" s="27" t="s">
        <v>91</v>
      </c>
      <c r="L3" s="27" t="s">
        <v>3</v>
      </c>
      <c r="M3" s="29" t="s">
        <v>2</v>
      </c>
    </row>
    <row r="4" spans="1:13" s="1" customFormat="1" ht="21" customHeight="1" thickBot="1">
      <c r="A4" s="42"/>
      <c r="B4" s="26"/>
      <c r="C4" s="28"/>
      <c r="D4" s="28"/>
      <c r="E4" s="28"/>
      <c r="F4" s="28"/>
      <c r="G4" s="4">
        <v>1</v>
      </c>
      <c r="H4" s="4">
        <v>2</v>
      </c>
      <c r="I4" s="4">
        <v>3</v>
      </c>
      <c r="J4" s="4" t="s">
        <v>4</v>
      </c>
      <c r="K4" s="28"/>
      <c r="L4" s="28"/>
      <c r="M4" s="30"/>
    </row>
    <row r="5" spans="1:13" ht="16">
      <c r="A5" s="31" t="s">
        <v>25</v>
      </c>
      <c r="B5" s="31"/>
      <c r="C5" s="32"/>
      <c r="D5" s="32"/>
      <c r="E5" s="32"/>
      <c r="F5" s="32"/>
      <c r="G5" s="32"/>
      <c r="H5" s="32"/>
      <c r="I5" s="32"/>
      <c r="J5" s="32"/>
    </row>
    <row r="6" spans="1:13">
      <c r="A6" s="8" t="s">
        <v>23</v>
      </c>
      <c r="B6" s="7" t="s">
        <v>79</v>
      </c>
      <c r="C6" s="7" t="s">
        <v>162</v>
      </c>
      <c r="D6" s="7" t="s">
        <v>60</v>
      </c>
      <c r="E6" s="7" t="s">
        <v>195</v>
      </c>
      <c r="F6" s="7" t="s">
        <v>183</v>
      </c>
      <c r="G6" s="9" t="s">
        <v>28</v>
      </c>
      <c r="H6" s="10" t="s">
        <v>63</v>
      </c>
      <c r="I6" s="10" t="s">
        <v>63</v>
      </c>
      <c r="J6" s="8"/>
      <c r="K6" s="8" t="str">
        <f>"115,0"</f>
        <v>115,0</v>
      </c>
      <c r="L6" s="8" t="str">
        <f>"127,0558"</f>
        <v>127,0558</v>
      </c>
      <c r="M6" s="7"/>
    </row>
    <row r="7" spans="1:13">
      <c r="B7" s="5" t="s">
        <v>24</v>
      </c>
    </row>
    <row r="8" spans="1:13" ht="16">
      <c r="A8" s="23" t="s">
        <v>66</v>
      </c>
      <c r="B8" s="23"/>
      <c r="C8" s="24"/>
      <c r="D8" s="24"/>
      <c r="E8" s="24"/>
      <c r="F8" s="24"/>
      <c r="G8" s="24"/>
      <c r="H8" s="24"/>
      <c r="I8" s="24"/>
      <c r="J8" s="24"/>
    </row>
    <row r="9" spans="1:13">
      <c r="A9" s="12" t="s">
        <v>23</v>
      </c>
      <c r="B9" s="11" t="s">
        <v>80</v>
      </c>
      <c r="C9" s="11" t="s">
        <v>81</v>
      </c>
      <c r="D9" s="11" t="s">
        <v>82</v>
      </c>
      <c r="E9" s="11" t="s">
        <v>193</v>
      </c>
      <c r="F9" s="11" t="s">
        <v>61</v>
      </c>
      <c r="G9" s="15" t="s">
        <v>83</v>
      </c>
      <c r="H9" s="15" t="s">
        <v>84</v>
      </c>
      <c r="I9" s="16" t="s">
        <v>70</v>
      </c>
      <c r="J9" s="12"/>
      <c r="K9" s="12" t="str">
        <f>"195,0"</f>
        <v>195,0</v>
      </c>
      <c r="L9" s="12" t="str">
        <f>"117,3315"</f>
        <v>117,3315</v>
      </c>
      <c r="M9" s="11"/>
    </row>
    <row r="10" spans="1:13">
      <c r="A10" s="20" t="s">
        <v>57</v>
      </c>
      <c r="B10" s="19" t="s">
        <v>85</v>
      </c>
      <c r="C10" s="19" t="s">
        <v>86</v>
      </c>
      <c r="D10" s="19" t="s">
        <v>87</v>
      </c>
      <c r="E10" s="19" t="s">
        <v>193</v>
      </c>
      <c r="F10" s="19" t="s">
        <v>185</v>
      </c>
      <c r="G10" s="21" t="s">
        <v>88</v>
      </c>
      <c r="H10" s="22" t="s">
        <v>83</v>
      </c>
      <c r="I10" s="21" t="s">
        <v>83</v>
      </c>
      <c r="J10" s="20"/>
      <c r="K10" s="20" t="str">
        <f>"190,0"</f>
        <v>190,0</v>
      </c>
      <c r="L10" s="20" t="str">
        <f>"113,2400"</f>
        <v>113,2400</v>
      </c>
      <c r="M10" s="19"/>
    </row>
    <row r="11" spans="1:13">
      <c r="A11" s="14" t="s">
        <v>23</v>
      </c>
      <c r="B11" s="13" t="s">
        <v>89</v>
      </c>
      <c r="C11" s="13" t="s">
        <v>163</v>
      </c>
      <c r="D11" s="13" t="s">
        <v>90</v>
      </c>
      <c r="E11" s="13" t="s">
        <v>191</v>
      </c>
      <c r="F11" s="13" t="s">
        <v>61</v>
      </c>
      <c r="G11" s="17" t="s">
        <v>74</v>
      </c>
      <c r="H11" s="18" t="s">
        <v>54</v>
      </c>
      <c r="I11" s="18" t="s">
        <v>54</v>
      </c>
      <c r="J11" s="14"/>
      <c r="K11" s="14" t="str">
        <f>"150,0"</f>
        <v>150,0</v>
      </c>
      <c r="L11" s="14" t="str">
        <f>"90,0600"</f>
        <v>90,0600</v>
      </c>
      <c r="M11" s="13" t="s">
        <v>157</v>
      </c>
    </row>
    <row r="12" spans="1:13">
      <c r="B12" s="5" t="s">
        <v>24</v>
      </c>
    </row>
  </sheetData>
  <mergeCells count="13">
    <mergeCell ref="A1:M2"/>
    <mergeCell ref="A3:A4"/>
    <mergeCell ref="C3:C4"/>
    <mergeCell ref="D3:D4"/>
    <mergeCell ref="E3:E4"/>
    <mergeCell ref="F3:F4"/>
    <mergeCell ref="G3:J3"/>
    <mergeCell ref="A8:J8"/>
    <mergeCell ref="B3:B4"/>
    <mergeCell ref="K3:K4"/>
    <mergeCell ref="L3:L4"/>
    <mergeCell ref="M3:M4"/>
    <mergeCell ref="A5:J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7"/>
  <sheetViews>
    <sheetView workbookViewId="0">
      <selection sqref="A1:M2"/>
    </sheetView>
  </sheetViews>
  <sheetFormatPr baseColWidth="10" defaultColWidth="9.1640625" defaultRowHeight="13"/>
  <cols>
    <col min="1" max="1" width="7.5" style="5" bestFit="1" customWidth="1"/>
    <col min="2" max="2" width="25.83203125" style="5" customWidth="1"/>
    <col min="3" max="3" width="26.33203125" style="5" bestFit="1" customWidth="1"/>
    <col min="4" max="4" width="21.5" style="5" bestFit="1" customWidth="1"/>
    <col min="5" max="5" width="10.5" style="5" bestFit="1" customWidth="1"/>
    <col min="6" max="6" width="30" style="5" bestFit="1" customWidth="1"/>
    <col min="7" max="9" width="5.5" style="6" customWidth="1"/>
    <col min="10" max="10" width="4.83203125" style="6" customWidth="1"/>
    <col min="11" max="11" width="10.5" style="6" bestFit="1" customWidth="1"/>
    <col min="12" max="12" width="8.5" style="6" bestFit="1" customWidth="1"/>
    <col min="13" max="13" width="19.1640625" style="5" customWidth="1"/>
    <col min="14" max="16384" width="9.1640625" style="3"/>
  </cols>
  <sheetData>
    <row r="1" spans="1:13" s="2" customFormat="1" ht="29" customHeight="1">
      <c r="A1" s="33" t="s">
        <v>174</v>
      </c>
      <c r="B1" s="34"/>
      <c r="C1" s="35"/>
      <c r="D1" s="35"/>
      <c r="E1" s="35"/>
      <c r="F1" s="35"/>
      <c r="G1" s="35"/>
      <c r="H1" s="35"/>
      <c r="I1" s="35"/>
      <c r="J1" s="35"/>
      <c r="K1" s="35"/>
      <c r="L1" s="35"/>
      <c r="M1" s="36"/>
    </row>
    <row r="2" spans="1:13" s="2" customFormat="1" ht="62" customHeight="1" thickBot="1">
      <c r="A2" s="37"/>
      <c r="B2" s="38"/>
      <c r="C2" s="39"/>
      <c r="D2" s="39"/>
      <c r="E2" s="39"/>
      <c r="F2" s="39"/>
      <c r="G2" s="39"/>
      <c r="H2" s="39"/>
      <c r="I2" s="39"/>
      <c r="J2" s="39"/>
      <c r="K2" s="39"/>
      <c r="L2" s="39"/>
      <c r="M2" s="40"/>
    </row>
    <row r="3" spans="1:13" s="1" customFormat="1" ht="12.75" customHeight="1">
      <c r="A3" s="41" t="s">
        <v>187</v>
      </c>
      <c r="B3" s="25" t="s">
        <v>0</v>
      </c>
      <c r="C3" s="43" t="s">
        <v>189</v>
      </c>
      <c r="D3" s="43" t="s">
        <v>6</v>
      </c>
      <c r="E3" s="27" t="s">
        <v>190</v>
      </c>
      <c r="F3" s="27" t="s">
        <v>5</v>
      </c>
      <c r="G3" s="27" t="s">
        <v>8</v>
      </c>
      <c r="H3" s="27"/>
      <c r="I3" s="27"/>
      <c r="J3" s="27"/>
      <c r="K3" s="27" t="s">
        <v>91</v>
      </c>
      <c r="L3" s="27" t="s">
        <v>3</v>
      </c>
      <c r="M3" s="29" t="s">
        <v>2</v>
      </c>
    </row>
    <row r="4" spans="1:13" s="1" customFormat="1" ht="21" customHeight="1" thickBot="1">
      <c r="A4" s="42"/>
      <c r="B4" s="26"/>
      <c r="C4" s="28"/>
      <c r="D4" s="28"/>
      <c r="E4" s="28"/>
      <c r="F4" s="28"/>
      <c r="G4" s="4">
        <v>1</v>
      </c>
      <c r="H4" s="4">
        <v>2</v>
      </c>
      <c r="I4" s="4">
        <v>3</v>
      </c>
      <c r="J4" s="4" t="s">
        <v>4</v>
      </c>
      <c r="K4" s="28"/>
      <c r="L4" s="28"/>
      <c r="M4" s="30"/>
    </row>
    <row r="5" spans="1:13" ht="16">
      <c r="A5" s="31" t="s">
        <v>104</v>
      </c>
      <c r="B5" s="31"/>
      <c r="C5" s="32"/>
      <c r="D5" s="32"/>
      <c r="E5" s="32"/>
      <c r="F5" s="32"/>
      <c r="G5" s="32"/>
      <c r="H5" s="32"/>
      <c r="I5" s="32"/>
      <c r="J5" s="32"/>
    </row>
    <row r="6" spans="1:13">
      <c r="A6" s="8" t="s">
        <v>23</v>
      </c>
      <c r="B6" s="7" t="s">
        <v>142</v>
      </c>
      <c r="C6" s="7" t="s">
        <v>143</v>
      </c>
      <c r="D6" s="7" t="s">
        <v>144</v>
      </c>
      <c r="E6" s="7" t="s">
        <v>193</v>
      </c>
      <c r="F6" s="7" t="s">
        <v>61</v>
      </c>
      <c r="G6" s="9" t="s">
        <v>145</v>
      </c>
      <c r="H6" s="9" t="s">
        <v>146</v>
      </c>
      <c r="I6" s="10" t="s">
        <v>147</v>
      </c>
      <c r="J6" s="8"/>
      <c r="K6" s="8" t="str">
        <f>"265,0"</f>
        <v>265,0</v>
      </c>
      <c r="L6" s="8" t="str">
        <f>"158,4700"</f>
        <v>158,4700</v>
      </c>
      <c r="M6" s="7"/>
    </row>
    <row r="7" spans="1:13">
      <c r="B7" s="5" t="s">
        <v>24</v>
      </c>
    </row>
  </sheetData>
  <mergeCells count="12">
    <mergeCell ref="A5:J5"/>
    <mergeCell ref="B3:B4"/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M21"/>
  <sheetViews>
    <sheetView workbookViewId="0">
      <selection sqref="A1:M2"/>
    </sheetView>
  </sheetViews>
  <sheetFormatPr baseColWidth="10" defaultColWidth="9.1640625" defaultRowHeight="13"/>
  <cols>
    <col min="1" max="1" width="7.5" style="5" bestFit="1" customWidth="1"/>
    <col min="2" max="2" width="18.1640625" style="5" bestFit="1" customWidth="1"/>
    <col min="3" max="3" width="28.5" style="5" bestFit="1" customWidth="1"/>
    <col min="4" max="4" width="21.5" style="5" bestFit="1" customWidth="1"/>
    <col min="5" max="5" width="10.5" style="5" bestFit="1" customWidth="1"/>
    <col min="6" max="6" width="30.83203125" style="5" bestFit="1" customWidth="1"/>
    <col min="7" max="9" width="5.5" style="6" customWidth="1"/>
    <col min="10" max="10" width="4.83203125" style="6" customWidth="1"/>
    <col min="11" max="11" width="10.5" style="6" bestFit="1" customWidth="1"/>
    <col min="12" max="12" width="8.5" style="6" bestFit="1" customWidth="1"/>
    <col min="13" max="13" width="29.6640625" style="5" bestFit="1" customWidth="1"/>
    <col min="14" max="16384" width="9.1640625" style="3"/>
  </cols>
  <sheetData>
    <row r="1" spans="1:13" s="2" customFormat="1" ht="29" customHeight="1">
      <c r="A1" s="33" t="s">
        <v>175</v>
      </c>
      <c r="B1" s="34"/>
      <c r="C1" s="35"/>
      <c r="D1" s="35"/>
      <c r="E1" s="35"/>
      <c r="F1" s="35"/>
      <c r="G1" s="35"/>
      <c r="H1" s="35"/>
      <c r="I1" s="35"/>
      <c r="J1" s="35"/>
      <c r="K1" s="35"/>
      <c r="L1" s="35"/>
      <c r="M1" s="36"/>
    </row>
    <row r="2" spans="1:13" s="2" customFormat="1" ht="62" customHeight="1" thickBot="1">
      <c r="A2" s="37"/>
      <c r="B2" s="38"/>
      <c r="C2" s="39"/>
      <c r="D2" s="39"/>
      <c r="E2" s="39"/>
      <c r="F2" s="39"/>
      <c r="G2" s="39"/>
      <c r="H2" s="39"/>
      <c r="I2" s="39"/>
      <c r="J2" s="39"/>
      <c r="K2" s="39"/>
      <c r="L2" s="39"/>
      <c r="M2" s="40"/>
    </row>
    <row r="3" spans="1:13" s="1" customFormat="1" ht="12.75" customHeight="1">
      <c r="A3" s="41" t="s">
        <v>187</v>
      </c>
      <c r="B3" s="25" t="s">
        <v>0</v>
      </c>
      <c r="C3" s="43" t="s">
        <v>189</v>
      </c>
      <c r="D3" s="43" t="s">
        <v>6</v>
      </c>
      <c r="E3" s="27" t="s">
        <v>190</v>
      </c>
      <c r="F3" s="27" t="s">
        <v>5</v>
      </c>
      <c r="G3" s="27" t="s">
        <v>9</v>
      </c>
      <c r="H3" s="27"/>
      <c r="I3" s="27"/>
      <c r="J3" s="27"/>
      <c r="K3" s="27" t="s">
        <v>91</v>
      </c>
      <c r="L3" s="27" t="s">
        <v>3</v>
      </c>
      <c r="M3" s="29" t="s">
        <v>2</v>
      </c>
    </row>
    <row r="4" spans="1:13" s="1" customFormat="1" ht="21" customHeight="1" thickBot="1">
      <c r="A4" s="42"/>
      <c r="B4" s="26"/>
      <c r="C4" s="28"/>
      <c r="D4" s="28"/>
      <c r="E4" s="28"/>
      <c r="F4" s="28"/>
      <c r="G4" s="4">
        <v>1</v>
      </c>
      <c r="H4" s="4">
        <v>2</v>
      </c>
      <c r="I4" s="4">
        <v>3</v>
      </c>
      <c r="J4" s="4" t="s">
        <v>4</v>
      </c>
      <c r="K4" s="28"/>
      <c r="L4" s="28"/>
      <c r="M4" s="30"/>
    </row>
    <row r="5" spans="1:13" ht="16">
      <c r="A5" s="31" t="s">
        <v>25</v>
      </c>
      <c r="B5" s="31"/>
      <c r="C5" s="32"/>
      <c r="D5" s="32"/>
      <c r="E5" s="32"/>
      <c r="F5" s="32"/>
      <c r="G5" s="32"/>
      <c r="H5" s="32"/>
      <c r="I5" s="32"/>
      <c r="J5" s="32"/>
    </row>
    <row r="6" spans="1:13">
      <c r="A6" s="8" t="s">
        <v>23</v>
      </c>
      <c r="B6" s="7" t="s">
        <v>26</v>
      </c>
      <c r="C6" s="7" t="s">
        <v>159</v>
      </c>
      <c r="D6" s="7" t="s">
        <v>27</v>
      </c>
      <c r="E6" s="7" t="s">
        <v>191</v>
      </c>
      <c r="F6" s="7" t="s">
        <v>182</v>
      </c>
      <c r="G6" s="9" t="s">
        <v>31</v>
      </c>
      <c r="H6" s="9" t="s">
        <v>32</v>
      </c>
      <c r="I6" s="9" t="s">
        <v>33</v>
      </c>
      <c r="J6" s="8"/>
      <c r="K6" s="8" t="str">
        <f>"147,5"</f>
        <v>147,5</v>
      </c>
      <c r="L6" s="8" t="str">
        <f>"149,1225"</f>
        <v>149,1225</v>
      </c>
      <c r="M6" s="7" t="s">
        <v>149</v>
      </c>
    </row>
    <row r="7" spans="1:13">
      <c r="B7" s="5" t="s">
        <v>24</v>
      </c>
    </row>
    <row r="8" spans="1:13" ht="16">
      <c r="A8" s="23" t="s">
        <v>10</v>
      </c>
      <c r="B8" s="23"/>
      <c r="C8" s="24"/>
      <c r="D8" s="24"/>
      <c r="E8" s="24"/>
      <c r="F8" s="24"/>
      <c r="G8" s="24"/>
      <c r="H8" s="24"/>
      <c r="I8" s="24"/>
      <c r="J8" s="24"/>
    </row>
    <row r="9" spans="1:13">
      <c r="A9" s="12" t="s">
        <v>23</v>
      </c>
      <c r="B9" s="11" t="s">
        <v>42</v>
      </c>
      <c r="C9" s="11" t="s">
        <v>43</v>
      </c>
      <c r="D9" s="11" t="s">
        <v>44</v>
      </c>
      <c r="E9" s="11" t="s">
        <v>192</v>
      </c>
      <c r="F9" s="11" t="s">
        <v>182</v>
      </c>
      <c r="G9" s="15" t="s">
        <v>14</v>
      </c>
      <c r="H9" s="15" t="s">
        <v>15</v>
      </c>
      <c r="I9" s="15" t="s">
        <v>22</v>
      </c>
      <c r="J9" s="12"/>
      <c r="K9" s="12" t="str">
        <f>"67,5"</f>
        <v>67,5</v>
      </c>
      <c r="L9" s="12" t="str">
        <f>"90,1395"</f>
        <v>90,1395</v>
      </c>
      <c r="M9" s="11" t="s">
        <v>149</v>
      </c>
    </row>
    <row r="10" spans="1:13">
      <c r="A10" s="14" t="s">
        <v>23</v>
      </c>
      <c r="B10" s="13" t="s">
        <v>120</v>
      </c>
      <c r="C10" s="13" t="s">
        <v>121</v>
      </c>
      <c r="D10" s="13" t="s">
        <v>122</v>
      </c>
      <c r="E10" s="13" t="s">
        <v>193</v>
      </c>
      <c r="F10" s="13" t="s">
        <v>183</v>
      </c>
      <c r="G10" s="17" t="s">
        <v>123</v>
      </c>
      <c r="H10" s="17" t="s">
        <v>124</v>
      </c>
      <c r="I10" s="18" t="s">
        <v>63</v>
      </c>
      <c r="J10" s="14"/>
      <c r="K10" s="14" t="str">
        <f>"110,0"</f>
        <v>110,0</v>
      </c>
      <c r="L10" s="14" t="str">
        <f>"108,8230"</f>
        <v>108,8230</v>
      </c>
      <c r="M10" s="13" t="s">
        <v>151</v>
      </c>
    </row>
    <row r="11" spans="1:13">
      <c r="B11" s="5" t="s">
        <v>24</v>
      </c>
    </row>
    <row r="12" spans="1:13" ht="16">
      <c r="A12" s="23" t="s">
        <v>46</v>
      </c>
      <c r="B12" s="23"/>
      <c r="C12" s="24"/>
      <c r="D12" s="24"/>
      <c r="E12" s="24"/>
      <c r="F12" s="24"/>
      <c r="G12" s="24"/>
      <c r="H12" s="24"/>
      <c r="I12" s="24"/>
      <c r="J12" s="24"/>
    </row>
    <row r="13" spans="1:13">
      <c r="A13" s="8" t="s">
        <v>23</v>
      </c>
      <c r="B13" s="7" t="s">
        <v>47</v>
      </c>
      <c r="C13" s="7" t="s">
        <v>48</v>
      </c>
      <c r="D13" s="7" t="s">
        <v>49</v>
      </c>
      <c r="E13" s="7" t="s">
        <v>192</v>
      </c>
      <c r="F13" s="7" t="s">
        <v>183</v>
      </c>
      <c r="G13" s="9" t="s">
        <v>54</v>
      </c>
      <c r="H13" s="9" t="s">
        <v>55</v>
      </c>
      <c r="I13" s="9" t="s">
        <v>56</v>
      </c>
      <c r="J13" s="8"/>
      <c r="K13" s="8" t="str">
        <f>"175,0"</f>
        <v>175,0</v>
      </c>
      <c r="L13" s="8" t="str">
        <f>"141,3650"</f>
        <v>141,3650</v>
      </c>
      <c r="M13" s="7" t="s">
        <v>151</v>
      </c>
    </row>
    <row r="14" spans="1:13">
      <c r="B14" s="5" t="s">
        <v>24</v>
      </c>
    </row>
    <row r="15" spans="1:13" ht="16">
      <c r="A15" s="23" t="s">
        <v>92</v>
      </c>
      <c r="B15" s="23"/>
      <c r="C15" s="24"/>
      <c r="D15" s="24"/>
      <c r="E15" s="24"/>
      <c r="F15" s="24"/>
      <c r="G15" s="24"/>
      <c r="H15" s="24"/>
      <c r="I15" s="24"/>
      <c r="J15" s="24"/>
    </row>
    <row r="16" spans="1:13">
      <c r="A16" s="8" t="s">
        <v>23</v>
      </c>
      <c r="B16" s="7" t="s">
        <v>125</v>
      </c>
      <c r="C16" s="7" t="s">
        <v>126</v>
      </c>
      <c r="D16" s="7" t="s">
        <v>127</v>
      </c>
      <c r="E16" s="7" t="s">
        <v>193</v>
      </c>
      <c r="F16" s="7" t="s">
        <v>61</v>
      </c>
      <c r="G16" s="9" t="s">
        <v>84</v>
      </c>
      <c r="H16" s="9" t="s">
        <v>128</v>
      </c>
      <c r="I16" s="9" t="s">
        <v>76</v>
      </c>
      <c r="J16" s="8"/>
      <c r="K16" s="8" t="str">
        <f>"215,0"</f>
        <v>215,0</v>
      </c>
      <c r="L16" s="8" t="str">
        <f>"151,8115"</f>
        <v>151,8115</v>
      </c>
      <c r="M16" s="7"/>
    </row>
    <row r="17" spans="1:13">
      <c r="B17" s="5" t="s">
        <v>24</v>
      </c>
    </row>
    <row r="18" spans="1:13" ht="16">
      <c r="A18" s="23" t="s">
        <v>100</v>
      </c>
      <c r="B18" s="23"/>
      <c r="C18" s="24"/>
      <c r="D18" s="24"/>
      <c r="E18" s="24"/>
      <c r="F18" s="24"/>
      <c r="G18" s="24"/>
      <c r="H18" s="24"/>
      <c r="I18" s="24"/>
      <c r="J18" s="24"/>
    </row>
    <row r="19" spans="1:13">
      <c r="A19" s="12" t="s">
        <v>23</v>
      </c>
      <c r="B19" s="11" t="s">
        <v>129</v>
      </c>
      <c r="C19" s="11" t="s">
        <v>130</v>
      </c>
      <c r="D19" s="11" t="s">
        <v>131</v>
      </c>
      <c r="E19" s="11" t="s">
        <v>193</v>
      </c>
      <c r="F19" s="11" t="s">
        <v>182</v>
      </c>
      <c r="G19" s="15" t="s">
        <v>55</v>
      </c>
      <c r="H19" s="15" t="s">
        <v>132</v>
      </c>
      <c r="I19" s="16" t="s">
        <v>83</v>
      </c>
      <c r="J19" s="12"/>
      <c r="K19" s="12" t="str">
        <f>"185,0"</f>
        <v>185,0</v>
      </c>
      <c r="L19" s="12" t="str">
        <f>"118,2335"</f>
        <v>118,2335</v>
      </c>
      <c r="M19" s="11" t="s">
        <v>150</v>
      </c>
    </row>
    <row r="20" spans="1:13">
      <c r="A20" s="14" t="s">
        <v>23</v>
      </c>
      <c r="B20" s="13" t="s">
        <v>129</v>
      </c>
      <c r="C20" s="13" t="s">
        <v>164</v>
      </c>
      <c r="D20" s="13" t="s">
        <v>131</v>
      </c>
      <c r="E20" s="13" t="s">
        <v>191</v>
      </c>
      <c r="F20" s="13" t="s">
        <v>182</v>
      </c>
      <c r="G20" s="17" t="s">
        <v>55</v>
      </c>
      <c r="H20" s="17" t="s">
        <v>132</v>
      </c>
      <c r="I20" s="18" t="s">
        <v>83</v>
      </c>
      <c r="J20" s="14"/>
      <c r="K20" s="14" t="str">
        <f>"185,0"</f>
        <v>185,0</v>
      </c>
      <c r="L20" s="14" t="str">
        <f>"118,8247"</f>
        <v>118,8247</v>
      </c>
      <c r="M20" s="13" t="s">
        <v>150</v>
      </c>
    </row>
    <row r="21" spans="1:13">
      <c r="B21" s="5" t="s">
        <v>24</v>
      </c>
    </row>
  </sheetData>
  <mergeCells count="16"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  <mergeCell ref="A8:J8"/>
    <mergeCell ref="A12:J12"/>
    <mergeCell ref="A15:J15"/>
    <mergeCell ref="A18:J18"/>
    <mergeCell ref="B3:B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14</vt:i4>
      </vt:variant>
    </vt:vector>
  </HeadingPairs>
  <TitlesOfParts>
    <vt:vector size="14" baseType="lpstr">
      <vt:lpstr>IPL ПЛ без экипировки ДК</vt:lpstr>
      <vt:lpstr>IPL ПЛ без экипировки</vt:lpstr>
      <vt:lpstr>IPL ПЛ в бинтах</vt:lpstr>
      <vt:lpstr>IPL Присед без экипировки ДК</vt:lpstr>
      <vt:lpstr>IPL Присед без экипировки</vt:lpstr>
      <vt:lpstr>IPL Жим без экипировки ДК</vt:lpstr>
      <vt:lpstr>IPL Жим без экипировки</vt:lpstr>
      <vt:lpstr>СПР Жим софт многопетельная</vt:lpstr>
      <vt:lpstr>IPL Тяга без экипировки ДК</vt:lpstr>
      <vt:lpstr>IPL Тяга без экипировки</vt:lpstr>
      <vt:lpstr>СПР Пауэрспорт ДК</vt:lpstr>
      <vt:lpstr>СПР Подъем на бицепс ДК</vt:lpstr>
      <vt:lpstr>СПР Подъем на бицепс</vt:lpstr>
      <vt:lpstr>ФЖД Армейский жим на макс ДК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Tomchin</dc:creator>
  <cp:lastModifiedBy>Екатерина Шевелева</cp:lastModifiedBy>
  <cp:lastPrinted>2015-07-16T19:10:53Z</cp:lastPrinted>
  <dcterms:created xsi:type="dcterms:W3CDTF">2002-06-16T13:36:44Z</dcterms:created>
  <dcterms:modified xsi:type="dcterms:W3CDTF">2021-11-23T18:29:22Z</dcterms:modified>
</cp:coreProperties>
</file>