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Сентябрь/"/>
    </mc:Choice>
  </mc:AlternateContent>
  <xr:revisionPtr revIDLastSave="0" documentId="13_ncr:1_{036ECD84-A965-4944-BD5F-5379F098AE00}" xr6:coauthVersionLast="45" xr6:coauthVersionMax="45" xr10:uidLastSave="{00000000-0000-0000-0000-000000000000}"/>
  <bookViews>
    <workbookView xWindow="0" yWindow="460" windowWidth="28800" windowHeight="16200" tabRatio="926" firstSheet="4" activeTab="9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" sheetId="5" r:id="rId3"/>
    <sheet name="WRPF Жим лежа без экип ДК" sheetId="10" r:id="rId4"/>
    <sheet name="WRPF Жим лежа без экип" sheetId="9" r:id="rId5"/>
    <sheet name="WEPF Жим многослой" sheetId="13" r:id="rId6"/>
    <sheet name="WEPF Жим софт многопетельная" sheetId="12" r:id="rId7"/>
    <sheet name="WRPF Тяга без экипировки ДК" sheetId="15" r:id="rId8"/>
    <sheet name="WRPF Тяга без экипировки" sheetId="14" r:id="rId9"/>
    <sheet name="WRPF Подъем на бицепс" sheetId="21" r:id="rId10"/>
  </sheets>
  <definedNames>
    <definedName name="_FilterDatabase" localSheetId="2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21" l="1"/>
  <c r="K13" i="21"/>
  <c r="L10" i="21"/>
  <c r="K10" i="21"/>
  <c r="L9" i="21"/>
  <c r="K9" i="21"/>
  <c r="L6" i="21"/>
  <c r="K6" i="21"/>
  <c r="L31" i="15"/>
  <c r="K31" i="15"/>
  <c r="L28" i="15"/>
  <c r="K28" i="15"/>
  <c r="L27" i="15"/>
  <c r="K27" i="15"/>
  <c r="L24" i="15"/>
  <c r="K24" i="15"/>
  <c r="L21" i="15"/>
  <c r="K21" i="15"/>
  <c r="L20" i="15"/>
  <c r="K20" i="15"/>
  <c r="L19" i="15"/>
  <c r="K19" i="15"/>
  <c r="L16" i="15"/>
  <c r="K16" i="15"/>
  <c r="L15" i="15"/>
  <c r="K15" i="15"/>
  <c r="L12" i="15"/>
  <c r="K12" i="15"/>
  <c r="L9" i="15"/>
  <c r="K9" i="15"/>
  <c r="L6" i="15"/>
  <c r="K6" i="15"/>
  <c r="L10" i="14"/>
  <c r="K10" i="14"/>
  <c r="L9" i="14"/>
  <c r="K9" i="14"/>
  <c r="L6" i="14"/>
  <c r="K6" i="14"/>
  <c r="L7" i="13"/>
  <c r="K7" i="13"/>
  <c r="L6" i="13"/>
  <c r="K6" i="13"/>
  <c r="L6" i="12"/>
  <c r="K6" i="12"/>
  <c r="L34" i="10"/>
  <c r="K34" i="10"/>
  <c r="L33" i="10"/>
  <c r="K33" i="10"/>
  <c r="L32" i="10"/>
  <c r="K32" i="10"/>
  <c r="L31" i="10"/>
  <c r="K31" i="10"/>
  <c r="L28" i="10"/>
  <c r="L27" i="10"/>
  <c r="K27" i="10"/>
  <c r="L26" i="10"/>
  <c r="K26" i="10"/>
  <c r="L23" i="10"/>
  <c r="K23" i="10"/>
  <c r="L22" i="10"/>
  <c r="K22" i="10"/>
  <c r="L21" i="10"/>
  <c r="K21" i="10"/>
  <c r="L18" i="10"/>
  <c r="K18" i="10"/>
  <c r="L15" i="10"/>
  <c r="K15" i="10"/>
  <c r="L12" i="10"/>
  <c r="K12" i="10"/>
  <c r="L9" i="10"/>
  <c r="K9" i="10"/>
  <c r="L6" i="10"/>
  <c r="K6" i="10"/>
  <c r="L22" i="9"/>
  <c r="K22" i="9"/>
  <c r="L19" i="9"/>
  <c r="K19" i="9"/>
  <c r="L16" i="9"/>
  <c r="K16" i="9"/>
  <c r="L15" i="9"/>
  <c r="K15" i="9"/>
  <c r="L12" i="9"/>
  <c r="K12" i="9"/>
  <c r="L11" i="9"/>
  <c r="K11" i="9"/>
  <c r="L10" i="9"/>
  <c r="K10" i="9"/>
  <c r="L7" i="9"/>
  <c r="K7" i="9"/>
  <c r="L6" i="9"/>
  <c r="K6" i="9"/>
  <c r="T34" i="8"/>
  <c r="S34" i="8"/>
  <c r="T31" i="8"/>
  <c r="S31" i="8"/>
  <c r="T28" i="8"/>
  <c r="S28" i="8"/>
  <c r="T25" i="8"/>
  <c r="S25" i="8"/>
  <c r="T22" i="8"/>
  <c r="S22" i="8"/>
  <c r="T19" i="8"/>
  <c r="T18" i="8"/>
  <c r="S18" i="8"/>
  <c r="T15" i="8"/>
  <c r="S15" i="8"/>
  <c r="T12" i="8"/>
  <c r="S12" i="8"/>
  <c r="T9" i="8"/>
  <c r="S9" i="8"/>
  <c r="T6" i="8"/>
  <c r="S6" i="8"/>
  <c r="T10" i="7"/>
  <c r="S10" i="7"/>
  <c r="T9" i="7"/>
  <c r="S9" i="7"/>
  <c r="T6" i="7"/>
  <c r="S6" i="7"/>
  <c r="T10" i="5"/>
  <c r="S10" i="5"/>
  <c r="T9" i="5"/>
  <c r="S9" i="5"/>
  <c r="T6" i="5"/>
  <c r="S6" i="5"/>
</calcChain>
</file>

<file path=xl/sharedStrings.xml><?xml version="1.0" encoding="utf-8"?>
<sst xmlns="http://schemas.openxmlformats.org/spreadsheetml/2006/main" count="946" uniqueCount="336">
  <si>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</si>
  <si>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</si>
  <si>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</si>
  <si>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</si>
  <si>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</si>
  <si>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</si>
  <si>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</si>
  <si>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</si>
  <si>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</si>
  <si>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</si>
  <si>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82.5</t>
  </si>
  <si>
    <t>Корсунов Илья</t>
  </si>
  <si>
    <t>Открытая (27.06.1990)/30</t>
  </si>
  <si>
    <t>82,50</t>
  </si>
  <si>
    <t xml:space="preserve">Краснодар/Краснодарский край </t>
  </si>
  <si>
    <t>250,0</t>
  </si>
  <si>
    <t>270,0</t>
  </si>
  <si>
    <t>135,0</t>
  </si>
  <si>
    <t>145,0</t>
  </si>
  <si>
    <t>152,5</t>
  </si>
  <si>
    <t>275,0</t>
  </si>
  <si>
    <t xml:space="preserve">Грибов А. </t>
  </si>
  <si>
    <t>ВЕСОВАЯ КАТЕГОРИЯ   100</t>
  </si>
  <si>
    <t>Проскуряков Алексей</t>
  </si>
  <si>
    <t>Открытая (19.06.1984)/36</t>
  </si>
  <si>
    <t>96,10</t>
  </si>
  <si>
    <t xml:space="preserve">Озёрск/Челябинская область </t>
  </si>
  <si>
    <t>225,0</t>
  </si>
  <si>
    <t>240,0</t>
  </si>
  <si>
    <t>125,0</t>
  </si>
  <si>
    <t>140,0</t>
  </si>
  <si>
    <t>220,0</t>
  </si>
  <si>
    <t>230,0</t>
  </si>
  <si>
    <t>Абаев Асламбек</t>
  </si>
  <si>
    <t>Мастера 60-69 (28.06.1959)/61</t>
  </si>
  <si>
    <t>94,20</t>
  </si>
  <si>
    <t>260,0</t>
  </si>
  <si>
    <t>175,0</t>
  </si>
  <si>
    <t>185,0</t>
  </si>
  <si>
    <t>192,5</t>
  </si>
  <si>
    <t>255,0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</si>
  <si>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</si>
  <si>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</si>
  <si>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</si>
  <si>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</si>
  <si>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</si>
  <si>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</si>
  <si>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</si>
  <si>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>82.5</t>
  </si>
  <si>
    <t>100</t>
  </si>
  <si>
    <t>1</t>
  </si>
  <si>
    <t/>
  </si>
  <si>
    <t>ВЕСОВАЯ КАТЕГОРИЯ   90</t>
  </si>
  <si>
    <t>Чередниченко Александр</t>
  </si>
  <si>
    <t>Открытая (04.02.1991)/29</t>
  </si>
  <si>
    <t>89,50</t>
  </si>
  <si>
    <t xml:space="preserve">Михайловка/Волгоградская область </t>
  </si>
  <si>
    <t>262,5</t>
  </si>
  <si>
    <t>197,5</t>
  </si>
  <si>
    <t>295,0</t>
  </si>
  <si>
    <t>305,0</t>
  </si>
  <si>
    <t>315,0</t>
  </si>
  <si>
    <t>Благодырев Алексей</t>
  </si>
  <si>
    <t>Открытая (03.07.1991)/29</t>
  </si>
  <si>
    <t>98,90</t>
  </si>
  <si>
    <t>160,0</t>
  </si>
  <si>
    <t>265,0</t>
  </si>
  <si>
    <t>282,5</t>
  </si>
  <si>
    <t>Макаров Владимир</t>
  </si>
  <si>
    <t>Мастера 70-79 (25.07.1946)/74</t>
  </si>
  <si>
    <t>93,00</t>
  </si>
  <si>
    <t xml:space="preserve">Собинка/Владимирская область </t>
  </si>
  <si>
    <t>130,0</t>
  </si>
  <si>
    <t>85,0</t>
  </si>
  <si>
    <t>92,5</t>
  </si>
  <si>
    <t>97,5</t>
  </si>
  <si>
    <t>150,0</t>
  </si>
  <si>
    <t>155,0</t>
  </si>
  <si>
    <t>665,0</t>
  </si>
  <si>
    <t>ВЕСОВАЯ КАТЕГОРИЯ   52</t>
  </si>
  <si>
    <t>Марциновская Анна</t>
  </si>
  <si>
    <t>Открытая (12.03.1991)/29</t>
  </si>
  <si>
    <t>51,40</t>
  </si>
  <si>
    <t xml:space="preserve">Бобров/Воронежская область </t>
  </si>
  <si>
    <t>90,0</t>
  </si>
  <si>
    <t>95,0</t>
  </si>
  <si>
    <t>47,5</t>
  </si>
  <si>
    <t>50,0</t>
  </si>
  <si>
    <t>52,5</t>
  </si>
  <si>
    <t>80,0</t>
  </si>
  <si>
    <t>87,5</t>
  </si>
  <si>
    <t xml:space="preserve">Турыгина П. </t>
  </si>
  <si>
    <t>ВЕСОВАЯ КАТЕГОРИЯ   67.5</t>
  </si>
  <si>
    <t>Волощук Елизавета</t>
  </si>
  <si>
    <t>Открытая (30.07.1995)/25</t>
  </si>
  <si>
    <t>61,80</t>
  </si>
  <si>
    <t xml:space="preserve">Московский/Московская область </t>
  </si>
  <si>
    <t>105,0</t>
  </si>
  <si>
    <t>57,5</t>
  </si>
  <si>
    <t>60,0</t>
  </si>
  <si>
    <t>62,5</t>
  </si>
  <si>
    <t>112,5</t>
  </si>
  <si>
    <t xml:space="preserve">Ильченко А. </t>
  </si>
  <si>
    <t>ВЕСОВАЯ КАТЕГОРИЯ   75</t>
  </si>
  <si>
    <t>Шибаева Ольга</t>
  </si>
  <si>
    <t>Открытая (11.06.1976)/44</t>
  </si>
  <si>
    <t>74,00</t>
  </si>
  <si>
    <t xml:space="preserve">Геленджик/Краснодарский край </t>
  </si>
  <si>
    <t>110,0</t>
  </si>
  <si>
    <t>115,0</t>
  </si>
  <si>
    <t>120,0</t>
  </si>
  <si>
    <t>65,0</t>
  </si>
  <si>
    <t>70,0</t>
  </si>
  <si>
    <t>72,5</t>
  </si>
  <si>
    <t xml:space="preserve">Лянгузов Д. </t>
  </si>
  <si>
    <t>ВЕСОВАЯ КАТЕГОРИЯ   56</t>
  </si>
  <si>
    <t>Шейкин Дмитрий</t>
  </si>
  <si>
    <t>Открытая (24.05.1999)/21</t>
  </si>
  <si>
    <t>55,10</t>
  </si>
  <si>
    <t>122,5</t>
  </si>
  <si>
    <t>102,5</t>
  </si>
  <si>
    <t>165,0</t>
  </si>
  <si>
    <t xml:space="preserve">Чередниченко А. </t>
  </si>
  <si>
    <t>Чередниченко Иван</t>
  </si>
  <si>
    <t>Открытая (11.09.1995)/25</t>
  </si>
  <si>
    <t>73,40</t>
  </si>
  <si>
    <t>172,5</t>
  </si>
  <si>
    <t>200,0</t>
  </si>
  <si>
    <t>215,0</t>
  </si>
  <si>
    <t>235,0</t>
  </si>
  <si>
    <t>Слепнёв Антон</t>
  </si>
  <si>
    <t>Открытая (15.11.1993)/26</t>
  </si>
  <si>
    <t>74,60</t>
  </si>
  <si>
    <t xml:space="preserve">Могоча/Забайкальский край </t>
  </si>
  <si>
    <t>170,0</t>
  </si>
  <si>
    <t>190,0</t>
  </si>
  <si>
    <t>Лянгузов Дмитрий</t>
  </si>
  <si>
    <t>Открытая (15.11.1988)/31</t>
  </si>
  <si>
    <t>80,70</t>
  </si>
  <si>
    <t xml:space="preserve">Екатеринбург/Свердловская область </t>
  </si>
  <si>
    <t>245,0</t>
  </si>
  <si>
    <t xml:space="preserve">Рек А. </t>
  </si>
  <si>
    <t>Фисенко Юрий</t>
  </si>
  <si>
    <t>Открытая (19.07.1987)/33</t>
  </si>
  <si>
    <t>86,50</t>
  </si>
  <si>
    <t xml:space="preserve">Ставрополь/Ставропольский край </t>
  </si>
  <si>
    <t>177,5</t>
  </si>
  <si>
    <t>100,0</t>
  </si>
  <si>
    <t>202,5</t>
  </si>
  <si>
    <t>212,5</t>
  </si>
  <si>
    <t>Горб Максим</t>
  </si>
  <si>
    <t>Открытая (23.05.1990)/30</t>
  </si>
  <si>
    <t>98,40</t>
  </si>
  <si>
    <t>195,0</t>
  </si>
  <si>
    <t>210,0</t>
  </si>
  <si>
    <t>285,0</t>
  </si>
  <si>
    <t>300,0</t>
  </si>
  <si>
    <t>ВЕСОВАЯ КАТЕГОРИЯ   110</t>
  </si>
  <si>
    <t>Авджян Владимир</t>
  </si>
  <si>
    <t>Открытая (16.02.1993)/27</t>
  </si>
  <si>
    <t>109,50</t>
  </si>
  <si>
    <t xml:space="preserve">Сочи/Краснодарский край </t>
  </si>
  <si>
    <t>290,0</t>
  </si>
  <si>
    <t>ВЕСОВАЯ КАТЕГОРИЯ   125</t>
  </si>
  <si>
    <t>Шляхов Семён</t>
  </si>
  <si>
    <t>Юниоры (04.07.1997)/23</t>
  </si>
  <si>
    <t>114,90</t>
  </si>
  <si>
    <t>117,5</t>
  </si>
  <si>
    <t>75</t>
  </si>
  <si>
    <t>407,3790</t>
  </si>
  <si>
    <t>110</t>
  </si>
  <si>
    <t>682,5</t>
  </si>
  <si>
    <t>402,1972</t>
  </si>
  <si>
    <t>575,0</t>
  </si>
  <si>
    <t>390,4250</t>
  </si>
  <si>
    <t>-</t>
  </si>
  <si>
    <t>Ваниев Джемал</t>
  </si>
  <si>
    <t>Открытая (26.12.1979)/40</t>
  </si>
  <si>
    <t>87,60</t>
  </si>
  <si>
    <t>180,0</t>
  </si>
  <si>
    <t>Битков Антон</t>
  </si>
  <si>
    <t>Открытая (26.05.1984)/36</t>
  </si>
  <si>
    <t>88,90</t>
  </si>
  <si>
    <t xml:space="preserve">Шуваев А. </t>
  </si>
  <si>
    <t>Безвербный Алексей</t>
  </si>
  <si>
    <t>Открытая (18.03.1973)/47</t>
  </si>
  <si>
    <t>96,40</t>
  </si>
  <si>
    <t>Палёнов Александр</t>
  </si>
  <si>
    <t>Открытая (11.02.1987)/33</t>
  </si>
  <si>
    <t>95,00</t>
  </si>
  <si>
    <t>182,5</t>
  </si>
  <si>
    <t>Саркисян Армен</t>
  </si>
  <si>
    <t>Мастера 40-49 (08.07.1976)/44</t>
  </si>
  <si>
    <t>97,80</t>
  </si>
  <si>
    <t xml:space="preserve">Ростов-на-Дону/Ростовская область </t>
  </si>
  <si>
    <t>Черников Игорь</t>
  </si>
  <si>
    <t>Открытая (25.06.1983)/37</t>
  </si>
  <si>
    <t>123,60</t>
  </si>
  <si>
    <t>Суменков Денис</t>
  </si>
  <si>
    <t>Открытая (19.05.1982)/38</t>
  </si>
  <si>
    <t>119,20</t>
  </si>
  <si>
    <t>ВЕСОВАЯ КАТЕГОРИЯ   140</t>
  </si>
  <si>
    <t>Макаров Антон</t>
  </si>
  <si>
    <t>Открытая (09.05.1989)/31</t>
  </si>
  <si>
    <t>125,30</t>
  </si>
  <si>
    <t>ВЕСОВАЯ КАТЕГОРИЯ   140+</t>
  </si>
  <si>
    <t>Фомин Илья</t>
  </si>
  <si>
    <t>Открытая (04.08.1994)/26</t>
  </si>
  <si>
    <t>143,10</t>
  </si>
  <si>
    <t xml:space="preserve">Тула/Тульская область </t>
  </si>
  <si>
    <t xml:space="preserve">Результат </t>
  </si>
  <si>
    <t>Результат</t>
  </si>
  <si>
    <t>2</t>
  </si>
  <si>
    <t>ВЕСОВАЯ КАТЕГОРИЯ   48</t>
  </si>
  <si>
    <t>Черкасова Маргарита</t>
  </si>
  <si>
    <t>Девушки 14-16 (27.01.2008)/12</t>
  </si>
  <si>
    <t>46,50</t>
  </si>
  <si>
    <t>35,0</t>
  </si>
  <si>
    <t>37,5</t>
  </si>
  <si>
    <t>40,0</t>
  </si>
  <si>
    <t>Турыгина Полина</t>
  </si>
  <si>
    <t>Открытая (19.10.1985)/34</t>
  </si>
  <si>
    <t>61,30</t>
  </si>
  <si>
    <t>75,0</t>
  </si>
  <si>
    <t>77,5</t>
  </si>
  <si>
    <t>Барышева Татьяна</t>
  </si>
  <si>
    <t>Открытая (10.11.1986)/33</t>
  </si>
  <si>
    <t>73,00</t>
  </si>
  <si>
    <t>45,0</t>
  </si>
  <si>
    <t>Акопян Ваган</t>
  </si>
  <si>
    <t>Мастера 40-49 (22.12.1978)/41</t>
  </si>
  <si>
    <t>72,60</t>
  </si>
  <si>
    <t xml:space="preserve">Иркутск/Иркутская область </t>
  </si>
  <si>
    <t>107,5</t>
  </si>
  <si>
    <t>Подкопаев Александр</t>
  </si>
  <si>
    <t>Открытая (30.08.1996)/24</t>
  </si>
  <si>
    <t>81,30</t>
  </si>
  <si>
    <t xml:space="preserve">Северская/Краснодарский край </t>
  </si>
  <si>
    <t>Петров Егор</t>
  </si>
  <si>
    <t>Открытая (25.06.1997)/23</t>
  </si>
  <si>
    <t>79,60</t>
  </si>
  <si>
    <t>Нестеров Сергей</t>
  </si>
  <si>
    <t>Мастера 50-59 (03.06.1966)/54</t>
  </si>
  <si>
    <t>81,20</t>
  </si>
  <si>
    <t xml:space="preserve">Новочеркасск/Ростовская область </t>
  </si>
  <si>
    <t>Козяев Артем</t>
  </si>
  <si>
    <t>Юниоры (08.10.1996)/23</t>
  </si>
  <si>
    <t>88,50</t>
  </si>
  <si>
    <t>Открытая (08.10.1996)/23</t>
  </si>
  <si>
    <t>Яланузян Антраник</t>
  </si>
  <si>
    <t>Открытая (18.03.1992)/28</t>
  </si>
  <si>
    <t>90,00</t>
  </si>
  <si>
    <t>Авакимянц Саркис</t>
  </si>
  <si>
    <t>Открытая (05.01.1993)/27</t>
  </si>
  <si>
    <t>99,40</t>
  </si>
  <si>
    <t>162,5</t>
  </si>
  <si>
    <t xml:space="preserve">Олесюк В. </t>
  </si>
  <si>
    <t>Корунец Владислав</t>
  </si>
  <si>
    <t>Открытая (01.09.1992)/28</t>
  </si>
  <si>
    <t>95,40</t>
  </si>
  <si>
    <t>Мастера 40-49 (18.03.1973)/47</t>
  </si>
  <si>
    <t>Усачев Игорь</t>
  </si>
  <si>
    <t>Мастера 50-59 (06.06.1965)/55</t>
  </si>
  <si>
    <t xml:space="preserve">Брянск/Брянская область </t>
  </si>
  <si>
    <t>340,0</t>
  </si>
  <si>
    <t>Продан Анатолий</t>
  </si>
  <si>
    <t>Открытая (02.06.1961)/59</t>
  </si>
  <si>
    <t>120,00</t>
  </si>
  <si>
    <t>Мастера 50-59 (02.06.1961)/59</t>
  </si>
  <si>
    <t>Илюткин Александр</t>
  </si>
  <si>
    <t>Открытая (03.02.1993)/27</t>
  </si>
  <si>
    <t>94,50</t>
  </si>
  <si>
    <t xml:space="preserve">Таганрог/Ростовская область </t>
  </si>
  <si>
    <t>325,0</t>
  </si>
  <si>
    <t>345,0</t>
  </si>
  <si>
    <t>360,0</t>
  </si>
  <si>
    <t>Медведев Александр</t>
  </si>
  <si>
    <t>Мастера 50-59 (19.01.1967)/53</t>
  </si>
  <si>
    <t>98,70</t>
  </si>
  <si>
    <t>Кузьменко Диана</t>
  </si>
  <si>
    <t>Открытая (24.04.1990)/30</t>
  </si>
  <si>
    <t>55,90</t>
  </si>
  <si>
    <t>Маёров Виктор</t>
  </si>
  <si>
    <t>Открытая (27.08.1998)/22</t>
  </si>
  <si>
    <t>72,40</t>
  </si>
  <si>
    <t>207,5</t>
  </si>
  <si>
    <t>Крысько Николай</t>
  </si>
  <si>
    <t>Открытая (27.07.1991)/29</t>
  </si>
  <si>
    <t>82,30</t>
  </si>
  <si>
    <t>227,5</t>
  </si>
  <si>
    <t>Першин Дмитрий</t>
  </si>
  <si>
    <t>Открытая (07.12.1988)/31</t>
  </si>
  <si>
    <t>79,90</t>
  </si>
  <si>
    <t>Аркания Сергей</t>
  </si>
  <si>
    <t>Открытая (17.10.1989)/30</t>
  </si>
  <si>
    <t>89,20</t>
  </si>
  <si>
    <t>Открытая (06.06.1965)/55</t>
  </si>
  <si>
    <t>166,4772</t>
  </si>
  <si>
    <t>160,9200</t>
  </si>
  <si>
    <t>159,5650</t>
  </si>
  <si>
    <t>3</t>
  </si>
  <si>
    <t>Пицун Денис</t>
  </si>
  <si>
    <t>80,50</t>
  </si>
  <si>
    <t>67,5</t>
  </si>
  <si>
    <t>30,0</t>
  </si>
  <si>
    <t>Олесюк В.</t>
  </si>
  <si>
    <t>Мельников П.</t>
  </si>
  <si>
    <t>Пилипишко А.</t>
  </si>
  <si>
    <t>Всероссийский мастерский турнир "Sochi Power PRO Weekend II"
WRPF Строгий подъем штанги на бицепс
Сочи/Краснодарский край, 26 - 27 сентября 2020 года</t>
  </si>
  <si>
    <t>Всероссийский мастерский турнир "Sochi Power PRO Weekend II"
WRPF любители Становая тяга без экипировки ДК
Сочи/Краснодарский край, 26 - 27 сентября 2020 года</t>
  </si>
  <si>
    <t>Всероссийский мастерский турнир "Sochi Power PRO Weekend II"
WRPF любители Становая тяга без экипировки
Сочи/Краснодарский край, 26 - 27 сентября 2020 года</t>
  </si>
  <si>
    <t>Всероссийский мастерский турнир "Sochi Power PRO Weekend II"
WEPF любители Жим лежа в многослойной экипировке
Сочи/Краснодарский край, 26 - 27 сентября 2020 года</t>
  </si>
  <si>
    <t>Всероссийский мастерский турнир "Sochi Power PRO Weekend II"
WEPF Жим лежа в многопетельной софт экипировке
Сочи/Краснодарский край, 26 - 27 сентября 2020 года</t>
  </si>
  <si>
    <t>Всероссийский мастерский турнир "Sochi Power PRO Weekend II"
WRPF любители Жим лежа без экипировки ДК
Сочи/Краснодарский край, 26 - 27 сентября 2020 года</t>
  </si>
  <si>
    <t>Всероссийский мастерский турнир "Sochi Power PRO Weekend II"
WRPF любители Жим лежа без экипировки
Сочи/Краснодарский край, 26 - 27 сентября 2020 года</t>
  </si>
  <si>
    <t>Всероссийский мастерский турнир "Sochi Power PRO Weekend II"
WRPF любители Пауэрлифтинг без экипировки ДК
Сочи/Краснодарский край, 26 - 27 сентября 2020 года</t>
  </si>
  <si>
    <t>Всероссийский мастерский турнир "Sochi Power PRO Weekend II"
WRPF любители Пауэрлифтинг без экипировки
Сочи/Краснодарский край, 26 - 27 сентября 2020 года</t>
  </si>
  <si>
    <t>Всероссийский мастерский турнир "Sochi Power PRO Weekend II"
WRPF любители Пауэрлифтинг классический в бинтах
Сочи/Краснодарский край, 26 - 27 сентября 2020 года</t>
  </si>
  <si>
    <t>Весовая категория</t>
  </si>
  <si>
    <t>Моздок/Республика Северная Осетия</t>
  </si>
  <si>
    <t xml:space="preserve">Сосногорск/Республика Коми </t>
  </si>
  <si>
    <t>Владикавказ/Республика Северная Осетия</t>
  </si>
  <si>
    <t xml:space="preserve">Чебоксары/Республика Чувашия </t>
  </si>
  <si>
    <t>Донецк/Украина</t>
  </si>
  <si>
    <t>Мастера 40-49 (05.05.1979)/41</t>
  </si>
  <si>
    <t>Жим лежа</t>
  </si>
  <si>
    <t>№</t>
  </si>
  <si>
    <t xml:space="preserve">
Дата рождения/Возраст</t>
  </si>
  <si>
    <t>Возрастная группа</t>
  </si>
  <si>
    <t>T1</t>
  </si>
  <si>
    <t>O</t>
  </si>
  <si>
    <t>M1</t>
  </si>
  <si>
    <t>M2</t>
  </si>
  <si>
    <t>J</t>
  </si>
  <si>
    <t>M4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</si>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</sst>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45"/>
  <sheetViews>
    <sheetView workbookViewId="0">
      <selection sqref="A1:U2"/>
    </sheetView>
  </sheetViews>
  <sheetFormatPr baseColWidth="10" defaultColWidth="9.1640625" defaultRowHeight="13"/>
  <cols>
    <col min="1" max="1" width="7.5" style="6" bestFit="1" customWidth="1"/>
    <col min="2" max="2" width="18.5" style="6" bestFit="1" customWidth="1"/>
    <col min="3" max="3" width="26.33203125" style="6" bestFit="1" customWidth="1"/>
    <col min="4" max="4" width="21.5" style="6" bestFit="1" customWidth="1"/>
    <col min="5" max="5" width="10.5" style="6" bestFit="1" customWidth="1"/>
    <col min="6" max="6" width="34.1640625" style="6" bestFit="1" customWidth="1"/>
    <col min="7" max="9" width="5.5" style="7" customWidth="1"/>
    <col min="10" max="10" width="4.83203125" style="7" customWidth="1"/>
    <col min="11" max="13" width="5.5" style="7" customWidth="1"/>
    <col min="14" max="14" width="4.83203125" style="7" customWidth="1"/>
    <col min="15" max="17" width="5.5" style="7" customWidth="1"/>
    <col min="18" max="18" width="4.83203125" style="7" customWidth="1"/>
    <col min="19" max="19" width="7.83203125" style="32" bestFit="1" customWidth="1"/>
    <col min="20" max="20" width="8.5" style="7" bestFit="1" customWidth="1"/>
    <col min="21" max="21" width="16.5" style="6" bestFit="1" customWidth="1"/>
    <col min="22" max="16384" width="9.1640625" style="3"/>
  </cols>
  <sheetData>
    <row r="1" spans="1:21" s="2" customFormat="1" ht="29" customHeight="1">
      <c r="A1" s="45" t="s">
        <v>315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s="1" customFormat="1" ht="12.75" customHeight="1">
      <c r="A3" s="53" t="s">
        <v>326</v>
      </c>
      <c r="B3" s="57" t="s">
        <v>0</v>
      </c>
      <c r="C3" s="55" t="s">
        <v>327</v>
      </c>
      <c r="D3" s="55" t="s">
        <v>6</v>
      </c>
      <c r="E3" s="39" t="s">
        <v>328</v>
      </c>
      <c r="F3" s="39" t="s">
        <v>5</v>
      </c>
      <c r="G3" s="39" t="s">
        <v>7</v>
      </c>
      <c r="H3" s="39"/>
      <c r="I3" s="39"/>
      <c r="J3" s="39"/>
      <c r="K3" s="39" t="s">
        <v>8</v>
      </c>
      <c r="L3" s="39"/>
      <c r="M3" s="39"/>
      <c r="N3" s="39"/>
      <c r="O3" s="39" t="s">
        <v>9</v>
      </c>
      <c r="P3" s="39"/>
      <c r="Q3" s="39"/>
      <c r="R3" s="39"/>
      <c r="S3" s="37" t="s">
        <v>1</v>
      </c>
      <c r="T3" s="39" t="s">
        <v>3</v>
      </c>
      <c r="U3" s="41" t="s">
        <v>2</v>
      </c>
    </row>
    <row r="4" spans="1:21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8"/>
      <c r="T4" s="40"/>
      <c r="U4" s="42"/>
    </row>
    <row r="5" spans="1:21" ht="16">
      <c r="A5" s="43" t="s">
        <v>79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1">
      <c r="A6" s="9" t="s">
        <v>50</v>
      </c>
      <c r="B6" s="8" t="s">
        <v>80</v>
      </c>
      <c r="C6" s="8" t="s">
        <v>81</v>
      </c>
      <c r="D6" s="8" t="s">
        <v>82</v>
      </c>
      <c r="E6" s="8" t="s">
        <v>330</v>
      </c>
      <c r="F6" s="8" t="s">
        <v>83</v>
      </c>
      <c r="G6" s="18" t="s">
        <v>73</v>
      </c>
      <c r="H6" s="18" t="s">
        <v>84</v>
      </c>
      <c r="I6" s="19" t="s">
        <v>85</v>
      </c>
      <c r="J6" s="9"/>
      <c r="K6" s="18" t="s">
        <v>86</v>
      </c>
      <c r="L6" s="18" t="s">
        <v>87</v>
      </c>
      <c r="M6" s="18" t="s">
        <v>88</v>
      </c>
      <c r="N6" s="9"/>
      <c r="O6" s="18" t="s">
        <v>89</v>
      </c>
      <c r="P6" s="18" t="s">
        <v>90</v>
      </c>
      <c r="Q6" s="18" t="s">
        <v>84</v>
      </c>
      <c r="R6" s="9"/>
      <c r="S6" s="33" t="str">
        <f>"232,5"</f>
        <v>232,5</v>
      </c>
      <c r="T6" s="9" t="str">
        <f>"292,4385"</f>
        <v>292,4385</v>
      </c>
      <c r="U6" s="8" t="s">
        <v>91</v>
      </c>
    </row>
    <row r="7" spans="1:21">
      <c r="B7" s="6" t="s">
        <v>51</v>
      </c>
    </row>
    <row r="8" spans="1:21" ht="16">
      <c r="A8" s="56" t="s">
        <v>92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21">
      <c r="A9" s="9" t="s">
        <v>50</v>
      </c>
      <c r="B9" s="8" t="s">
        <v>93</v>
      </c>
      <c r="C9" s="8" t="s">
        <v>94</v>
      </c>
      <c r="D9" s="8" t="s">
        <v>95</v>
      </c>
      <c r="E9" s="8" t="s">
        <v>330</v>
      </c>
      <c r="F9" s="8" t="s">
        <v>96</v>
      </c>
      <c r="G9" s="18" t="s">
        <v>75</v>
      </c>
      <c r="H9" s="19" t="s">
        <v>97</v>
      </c>
      <c r="I9" s="18" t="s">
        <v>97</v>
      </c>
      <c r="J9" s="9"/>
      <c r="K9" s="18" t="s">
        <v>98</v>
      </c>
      <c r="L9" s="18" t="s">
        <v>99</v>
      </c>
      <c r="M9" s="19" t="s">
        <v>100</v>
      </c>
      <c r="N9" s="9"/>
      <c r="O9" s="18" t="s">
        <v>75</v>
      </c>
      <c r="P9" s="18" t="s">
        <v>97</v>
      </c>
      <c r="Q9" s="18" t="s">
        <v>101</v>
      </c>
      <c r="R9" s="9"/>
      <c r="S9" s="33" t="str">
        <f>"277,5"</f>
        <v>277,5</v>
      </c>
      <c r="T9" s="9" t="str">
        <f>"302,4195"</f>
        <v>302,4195</v>
      </c>
      <c r="U9" s="8" t="s">
        <v>102</v>
      </c>
    </row>
    <row r="10" spans="1:21">
      <c r="B10" s="6" t="s">
        <v>51</v>
      </c>
    </row>
    <row r="11" spans="1:21" ht="16">
      <c r="A11" s="56" t="s">
        <v>103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21">
      <c r="A12" s="9" t="s">
        <v>50</v>
      </c>
      <c r="B12" s="8" t="s">
        <v>104</v>
      </c>
      <c r="C12" s="8" t="s">
        <v>105</v>
      </c>
      <c r="D12" s="8" t="s">
        <v>106</v>
      </c>
      <c r="E12" s="8" t="s">
        <v>330</v>
      </c>
      <c r="F12" s="8" t="s">
        <v>107</v>
      </c>
      <c r="G12" s="18" t="s">
        <v>108</v>
      </c>
      <c r="H12" s="18" t="s">
        <v>109</v>
      </c>
      <c r="I12" s="18" t="s">
        <v>110</v>
      </c>
      <c r="J12" s="9"/>
      <c r="K12" s="18" t="s">
        <v>111</v>
      </c>
      <c r="L12" s="18" t="s">
        <v>112</v>
      </c>
      <c r="M12" s="18" t="s">
        <v>113</v>
      </c>
      <c r="N12" s="9"/>
      <c r="O12" s="18" t="s">
        <v>110</v>
      </c>
      <c r="P12" s="19" t="s">
        <v>29</v>
      </c>
      <c r="Q12" s="18" t="s">
        <v>29</v>
      </c>
      <c r="R12" s="9"/>
      <c r="S12" s="33" t="str">
        <f>"317,5"</f>
        <v>317,5</v>
      </c>
      <c r="T12" s="9" t="str">
        <f>"304,3873"</f>
        <v>304,3873</v>
      </c>
      <c r="U12" s="8" t="s">
        <v>114</v>
      </c>
    </row>
    <row r="13" spans="1:21">
      <c r="B13" s="6" t="s">
        <v>51</v>
      </c>
    </row>
    <row r="14" spans="1:21" ht="16">
      <c r="A14" s="56" t="s">
        <v>115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</row>
    <row r="15" spans="1:21">
      <c r="A15" s="9" t="s">
        <v>50</v>
      </c>
      <c r="B15" s="8" t="s">
        <v>116</v>
      </c>
      <c r="C15" s="8" t="s">
        <v>117</v>
      </c>
      <c r="D15" s="8" t="s">
        <v>118</v>
      </c>
      <c r="E15" s="8" t="s">
        <v>330</v>
      </c>
      <c r="F15" s="8" t="s">
        <v>56</v>
      </c>
      <c r="G15" s="18" t="s">
        <v>109</v>
      </c>
      <c r="H15" s="18" t="s">
        <v>119</v>
      </c>
      <c r="I15" s="19" t="s">
        <v>72</v>
      </c>
      <c r="J15" s="9"/>
      <c r="K15" s="18" t="s">
        <v>85</v>
      </c>
      <c r="L15" s="19" t="s">
        <v>120</v>
      </c>
      <c r="M15" s="19" t="s">
        <v>120</v>
      </c>
      <c r="N15" s="9"/>
      <c r="O15" s="18" t="s">
        <v>76</v>
      </c>
      <c r="P15" s="18" t="s">
        <v>65</v>
      </c>
      <c r="Q15" s="18" t="s">
        <v>121</v>
      </c>
      <c r="R15" s="9"/>
      <c r="S15" s="33" t="str">
        <f>"382,5"</f>
        <v>382,5</v>
      </c>
      <c r="T15" s="9" t="str">
        <f>"353,8125"</f>
        <v>353,8125</v>
      </c>
      <c r="U15" s="8" t="s">
        <v>122</v>
      </c>
    </row>
    <row r="16" spans="1:21">
      <c r="B16" s="6" t="s">
        <v>51</v>
      </c>
    </row>
    <row r="17" spans="1:21" ht="16">
      <c r="A17" s="56" t="s">
        <v>103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</row>
    <row r="18" spans="1:21">
      <c r="A18" s="11" t="s">
        <v>50</v>
      </c>
      <c r="B18" s="10" t="s">
        <v>123</v>
      </c>
      <c r="C18" s="10" t="s">
        <v>124</v>
      </c>
      <c r="D18" s="10" t="s">
        <v>125</v>
      </c>
      <c r="E18" s="10" t="s">
        <v>330</v>
      </c>
      <c r="F18" s="10" t="s">
        <v>56</v>
      </c>
      <c r="G18" s="21" t="s">
        <v>77</v>
      </c>
      <c r="H18" s="21" t="s">
        <v>121</v>
      </c>
      <c r="I18" s="21" t="s">
        <v>126</v>
      </c>
      <c r="J18" s="11"/>
      <c r="K18" s="21" t="s">
        <v>29</v>
      </c>
      <c r="L18" s="21" t="s">
        <v>17</v>
      </c>
      <c r="M18" s="20" t="s">
        <v>30</v>
      </c>
      <c r="N18" s="11"/>
      <c r="O18" s="21" t="s">
        <v>127</v>
      </c>
      <c r="P18" s="21" t="s">
        <v>128</v>
      </c>
      <c r="Q18" s="20" t="s">
        <v>129</v>
      </c>
      <c r="R18" s="11"/>
      <c r="S18" s="34" t="str">
        <f>"522,5"</f>
        <v>522,5</v>
      </c>
      <c r="T18" s="11" t="str">
        <f>"378,0288"</f>
        <v>378,0288</v>
      </c>
      <c r="U18" s="10" t="s">
        <v>122</v>
      </c>
    </row>
    <row r="19" spans="1:21">
      <c r="A19" s="13" t="s">
        <v>175</v>
      </c>
      <c r="B19" s="12" t="s">
        <v>130</v>
      </c>
      <c r="C19" s="12" t="s">
        <v>131</v>
      </c>
      <c r="D19" s="12" t="s">
        <v>132</v>
      </c>
      <c r="E19" s="12" t="s">
        <v>330</v>
      </c>
      <c r="F19" s="12" t="s">
        <v>133</v>
      </c>
      <c r="G19" s="22" t="s">
        <v>134</v>
      </c>
      <c r="H19" s="23" t="s">
        <v>135</v>
      </c>
      <c r="I19" s="23" t="s">
        <v>135</v>
      </c>
      <c r="J19" s="13"/>
      <c r="K19" s="23" t="s">
        <v>110</v>
      </c>
      <c r="L19" s="23" t="s">
        <v>29</v>
      </c>
      <c r="M19" s="23" t="s">
        <v>29</v>
      </c>
      <c r="N19" s="13"/>
      <c r="O19" s="23"/>
      <c r="P19" s="13"/>
      <c r="Q19" s="13"/>
      <c r="R19" s="13"/>
      <c r="S19" s="35">
        <v>0</v>
      </c>
      <c r="T19" s="13" t="str">
        <f>"0,0000"</f>
        <v>0,0000</v>
      </c>
      <c r="U19" s="12"/>
    </row>
    <row r="20" spans="1:21">
      <c r="B20" s="6" t="s">
        <v>51</v>
      </c>
    </row>
    <row r="21" spans="1:21" ht="16">
      <c r="A21" s="56" t="s">
        <v>10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</row>
    <row r="22" spans="1:21">
      <c r="A22" s="9" t="s">
        <v>50</v>
      </c>
      <c r="B22" s="8" t="s">
        <v>136</v>
      </c>
      <c r="C22" s="8" t="s">
        <v>137</v>
      </c>
      <c r="D22" s="8" t="s">
        <v>138</v>
      </c>
      <c r="E22" s="8" t="s">
        <v>330</v>
      </c>
      <c r="F22" s="8" t="s">
        <v>139</v>
      </c>
      <c r="G22" s="18" t="s">
        <v>135</v>
      </c>
      <c r="H22" s="19" t="s">
        <v>127</v>
      </c>
      <c r="I22" s="18" t="s">
        <v>127</v>
      </c>
      <c r="J22" s="9"/>
      <c r="K22" s="19" t="s">
        <v>30</v>
      </c>
      <c r="L22" s="18" t="s">
        <v>30</v>
      </c>
      <c r="M22" s="19" t="s">
        <v>76</v>
      </c>
      <c r="N22" s="9"/>
      <c r="O22" s="18" t="s">
        <v>31</v>
      </c>
      <c r="P22" s="18" t="s">
        <v>129</v>
      </c>
      <c r="Q22" s="19" t="s">
        <v>140</v>
      </c>
      <c r="R22" s="9"/>
      <c r="S22" s="33" t="str">
        <f>"575,0"</f>
        <v>575,0</v>
      </c>
      <c r="T22" s="9" t="str">
        <f>"390,4250"</f>
        <v>390,4250</v>
      </c>
      <c r="U22" s="8" t="s">
        <v>141</v>
      </c>
    </row>
    <row r="23" spans="1:21">
      <c r="B23" s="6" t="s">
        <v>51</v>
      </c>
    </row>
    <row r="24" spans="1:21" ht="16">
      <c r="A24" s="56" t="s">
        <v>52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</row>
    <row r="25" spans="1:21">
      <c r="A25" s="9" t="s">
        <v>50</v>
      </c>
      <c r="B25" s="8" t="s">
        <v>142</v>
      </c>
      <c r="C25" s="8" t="s">
        <v>143</v>
      </c>
      <c r="D25" s="8" t="s">
        <v>144</v>
      </c>
      <c r="E25" s="8" t="s">
        <v>330</v>
      </c>
      <c r="F25" s="8" t="s">
        <v>145</v>
      </c>
      <c r="G25" s="18" t="s">
        <v>65</v>
      </c>
      <c r="H25" s="18" t="s">
        <v>126</v>
      </c>
      <c r="I25" s="19" t="s">
        <v>146</v>
      </c>
      <c r="J25" s="9"/>
      <c r="K25" s="18" t="s">
        <v>147</v>
      </c>
      <c r="L25" s="18" t="s">
        <v>108</v>
      </c>
      <c r="M25" s="18" t="s">
        <v>109</v>
      </c>
      <c r="N25" s="9"/>
      <c r="O25" s="18" t="s">
        <v>38</v>
      </c>
      <c r="P25" s="18" t="s">
        <v>148</v>
      </c>
      <c r="Q25" s="18" t="s">
        <v>149</v>
      </c>
      <c r="R25" s="9"/>
      <c r="S25" s="33" t="str">
        <f>"500,0"</f>
        <v>500,0</v>
      </c>
      <c r="T25" s="9" t="str">
        <f>"325,9500"</f>
        <v>325,9500</v>
      </c>
      <c r="U25" s="8" t="s">
        <v>102</v>
      </c>
    </row>
    <row r="26" spans="1:21">
      <c r="B26" s="6" t="s">
        <v>51</v>
      </c>
    </row>
    <row r="27" spans="1:21" ht="16">
      <c r="A27" s="56" t="s">
        <v>22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</row>
    <row r="28" spans="1:21">
      <c r="A28" s="9" t="s">
        <v>50</v>
      </c>
      <c r="B28" s="8" t="s">
        <v>150</v>
      </c>
      <c r="C28" s="8" t="s">
        <v>151</v>
      </c>
      <c r="D28" s="8" t="s">
        <v>152</v>
      </c>
      <c r="E28" s="8" t="s">
        <v>330</v>
      </c>
      <c r="F28" s="8" t="s">
        <v>319</v>
      </c>
      <c r="G28" s="18" t="s">
        <v>153</v>
      </c>
      <c r="H28" s="18" t="s">
        <v>154</v>
      </c>
      <c r="I28" s="18" t="s">
        <v>31</v>
      </c>
      <c r="J28" s="9"/>
      <c r="K28" s="18" t="s">
        <v>18</v>
      </c>
      <c r="L28" s="18" t="s">
        <v>77</v>
      </c>
      <c r="M28" s="18" t="s">
        <v>65</v>
      </c>
      <c r="N28" s="9"/>
      <c r="O28" s="18" t="s">
        <v>16</v>
      </c>
      <c r="P28" s="18" t="s">
        <v>155</v>
      </c>
      <c r="Q28" s="19" t="s">
        <v>156</v>
      </c>
      <c r="R28" s="9"/>
      <c r="S28" s="33" t="str">
        <f>"665,0"</f>
        <v>665,0</v>
      </c>
      <c r="T28" s="9" t="str">
        <f>"407,3790"</f>
        <v>407,3790</v>
      </c>
      <c r="U28" s="8"/>
    </row>
    <row r="29" spans="1:21">
      <c r="B29" s="6" t="s">
        <v>51</v>
      </c>
    </row>
    <row r="30" spans="1:21" ht="16">
      <c r="A30" s="56" t="s">
        <v>157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</row>
    <row r="31" spans="1:21">
      <c r="A31" s="9" t="s">
        <v>50</v>
      </c>
      <c r="B31" s="8" t="s">
        <v>158</v>
      </c>
      <c r="C31" s="8" t="s">
        <v>159</v>
      </c>
      <c r="D31" s="8" t="s">
        <v>160</v>
      </c>
      <c r="E31" s="8" t="s">
        <v>330</v>
      </c>
      <c r="F31" s="8" t="s">
        <v>161</v>
      </c>
      <c r="G31" s="19" t="s">
        <v>31</v>
      </c>
      <c r="H31" s="19" t="s">
        <v>28</v>
      </c>
      <c r="I31" s="18" t="s">
        <v>28</v>
      </c>
      <c r="J31" s="9"/>
      <c r="K31" s="18" t="s">
        <v>76</v>
      </c>
      <c r="L31" s="19" t="s">
        <v>65</v>
      </c>
      <c r="M31" s="18" t="s">
        <v>65</v>
      </c>
      <c r="N31" s="9"/>
      <c r="O31" s="18" t="s">
        <v>15</v>
      </c>
      <c r="P31" s="18" t="s">
        <v>67</v>
      </c>
      <c r="Q31" s="19" t="s">
        <v>162</v>
      </c>
      <c r="R31" s="9"/>
      <c r="S31" s="33" t="str">
        <f>"682,5"</f>
        <v>682,5</v>
      </c>
      <c r="T31" s="9" t="str">
        <f>"402,1972"</f>
        <v>402,1972</v>
      </c>
      <c r="U31" s="8"/>
    </row>
    <row r="32" spans="1:21">
      <c r="B32" s="6" t="s">
        <v>51</v>
      </c>
    </row>
    <row r="33" spans="1:21" ht="16">
      <c r="A33" s="56" t="s">
        <v>163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</row>
    <row r="34" spans="1:21">
      <c r="A34" s="9" t="s">
        <v>50</v>
      </c>
      <c r="B34" s="8" t="s">
        <v>164</v>
      </c>
      <c r="C34" s="8" t="s">
        <v>165</v>
      </c>
      <c r="D34" s="8" t="s">
        <v>166</v>
      </c>
      <c r="E34" s="8" t="s">
        <v>333</v>
      </c>
      <c r="F34" s="8" t="s">
        <v>161</v>
      </c>
      <c r="G34" s="18" t="s">
        <v>37</v>
      </c>
      <c r="H34" s="18" t="s">
        <v>135</v>
      </c>
      <c r="I34" s="19" t="s">
        <v>127</v>
      </c>
      <c r="J34" s="9"/>
      <c r="K34" s="18" t="s">
        <v>109</v>
      </c>
      <c r="L34" s="19" t="s">
        <v>167</v>
      </c>
      <c r="M34" s="19" t="s">
        <v>110</v>
      </c>
      <c r="N34" s="9"/>
      <c r="O34" s="19" t="s">
        <v>154</v>
      </c>
      <c r="P34" s="18" t="s">
        <v>154</v>
      </c>
      <c r="Q34" s="18" t="s">
        <v>28</v>
      </c>
      <c r="R34" s="9"/>
      <c r="S34" s="33" t="str">
        <f>"545,0"</f>
        <v>545,0</v>
      </c>
      <c r="T34" s="9" t="str">
        <f>"316,7540"</f>
        <v>316,7540</v>
      </c>
      <c r="U34" s="8"/>
    </row>
    <row r="35" spans="1:21">
      <c r="B35" s="6" t="s">
        <v>51</v>
      </c>
    </row>
    <row r="38" spans="1:21" ht="18">
      <c r="B38" s="14" t="s">
        <v>41</v>
      </c>
      <c r="C38" s="14"/>
    </row>
    <row r="39" spans="1:21" ht="16">
      <c r="B39" s="15" t="s">
        <v>42</v>
      </c>
      <c r="C39" s="15"/>
    </row>
    <row r="40" spans="1:21" ht="14">
      <c r="B40" s="16"/>
      <c r="C40" s="17" t="s">
        <v>43</v>
      </c>
    </row>
    <row r="41" spans="1:21" ht="14">
      <c r="A41" s="1"/>
      <c r="B41" s="5" t="s">
        <v>44</v>
      </c>
      <c r="C41" s="5" t="s">
        <v>45</v>
      </c>
      <c r="D41" s="5" t="s">
        <v>318</v>
      </c>
      <c r="E41" s="5" t="s">
        <v>46</v>
      </c>
      <c r="F41" s="5" t="s">
        <v>47</v>
      </c>
    </row>
    <row r="42" spans="1:21">
      <c r="A42" s="24"/>
      <c r="B42" s="6" t="s">
        <v>150</v>
      </c>
      <c r="C42" s="6" t="s">
        <v>43</v>
      </c>
      <c r="D42" s="7" t="s">
        <v>49</v>
      </c>
      <c r="E42" s="7" t="s">
        <v>78</v>
      </c>
      <c r="F42" s="7" t="s">
        <v>169</v>
      </c>
    </row>
    <row r="43" spans="1:21">
      <c r="A43" s="24"/>
      <c r="B43" s="6" t="s">
        <v>158</v>
      </c>
      <c r="C43" s="6" t="s">
        <v>43</v>
      </c>
      <c r="D43" s="7" t="s">
        <v>170</v>
      </c>
      <c r="E43" s="7" t="s">
        <v>171</v>
      </c>
      <c r="F43" s="7" t="s">
        <v>172</v>
      </c>
    </row>
    <row r="44" spans="1:21">
      <c r="A44" s="24"/>
      <c r="B44" s="6" t="s">
        <v>136</v>
      </c>
      <c r="C44" s="6" t="s">
        <v>43</v>
      </c>
      <c r="D44" s="7" t="s">
        <v>48</v>
      </c>
      <c r="E44" s="7" t="s">
        <v>173</v>
      </c>
      <c r="F44" s="7" t="s">
        <v>174</v>
      </c>
    </row>
    <row r="45" spans="1:21">
      <c r="B45" s="6" t="s">
        <v>51</v>
      </c>
    </row>
  </sheetData>
  <mergeCells count="23">
    <mergeCell ref="A27:R27"/>
    <mergeCell ref="A30:R30"/>
    <mergeCell ref="A33:R33"/>
    <mergeCell ref="B3:B4"/>
    <mergeCell ref="A8:R8"/>
    <mergeCell ref="A11:R11"/>
    <mergeCell ref="A14:R14"/>
    <mergeCell ref="A17:R17"/>
    <mergeCell ref="A21:R21"/>
    <mergeCell ref="A24:R2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11"/>
  <sheetViews>
    <sheetView workbookViewId="0">
      <selection sqref="A1:U2"/>
    </sheetView>
  </sheetViews>
  <sheetFormatPr baseColWidth="10" defaultColWidth="9.1640625" defaultRowHeight="13"/>
  <cols>
    <col min="1" max="1" width="7.5" style="6" bestFit="1" customWidth="1"/>
    <col min="2" max="2" width="23.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33.33203125" style="6" bestFit="1" customWidth="1"/>
    <col min="7" max="9" width="5.5" style="7" customWidth="1"/>
    <col min="10" max="10" width="4.83203125" style="7" customWidth="1"/>
    <col min="11" max="13" width="5.5" style="7" customWidth="1"/>
    <col min="14" max="14" width="4.83203125" style="7" customWidth="1"/>
    <col min="15" max="17" width="5.5" style="7" customWidth="1"/>
    <col min="18" max="18" width="4.83203125" style="7" customWidth="1"/>
    <col min="19" max="19" width="7.83203125" style="7" bestFit="1" customWidth="1"/>
    <col min="20" max="20" width="8.5" style="7" bestFit="1" customWidth="1"/>
    <col min="21" max="21" width="15.6640625" style="6" bestFit="1" customWidth="1"/>
    <col min="22" max="16384" width="9.1640625" style="3"/>
  </cols>
  <sheetData>
    <row r="1" spans="1:21" s="2" customFormat="1" ht="29" customHeight="1">
      <c r="A1" s="45" t="s">
        <v>316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s="1" customFormat="1" ht="12.75" customHeight="1">
      <c r="A3" s="53" t="s">
        <v>326</v>
      </c>
      <c r="B3" s="57" t="s">
        <v>0</v>
      </c>
      <c r="C3" s="55" t="s">
        <v>327</v>
      </c>
      <c r="D3" s="55" t="s">
        <v>6</v>
      </c>
      <c r="E3" s="39" t="s">
        <v>328</v>
      </c>
      <c r="F3" s="39" t="s">
        <v>5</v>
      </c>
      <c r="G3" s="39" t="s">
        <v>7</v>
      </c>
      <c r="H3" s="39"/>
      <c r="I3" s="39"/>
      <c r="J3" s="39"/>
      <c r="K3" s="39" t="s">
        <v>8</v>
      </c>
      <c r="L3" s="39"/>
      <c r="M3" s="39"/>
      <c r="N3" s="39"/>
      <c r="O3" s="39" t="s">
        <v>9</v>
      </c>
      <c r="P3" s="39"/>
      <c r="Q3" s="39"/>
      <c r="R3" s="39"/>
      <c r="S3" s="39" t="s">
        <v>1</v>
      </c>
      <c r="T3" s="39" t="s">
        <v>3</v>
      </c>
      <c r="U3" s="41" t="s">
        <v>2</v>
      </c>
    </row>
    <row r="4" spans="1:21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0"/>
      <c r="T4" s="40"/>
      <c r="U4" s="42"/>
    </row>
    <row r="5" spans="1:21" ht="16">
      <c r="A5" s="43" t="s">
        <v>52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1">
      <c r="A6" s="9" t="s">
        <v>50</v>
      </c>
      <c r="B6" s="8" t="s">
        <v>53</v>
      </c>
      <c r="C6" s="8" t="s">
        <v>54</v>
      </c>
      <c r="D6" s="8" t="s">
        <v>55</v>
      </c>
      <c r="E6" s="8" t="s">
        <v>330</v>
      </c>
      <c r="F6" s="8" t="s">
        <v>56</v>
      </c>
      <c r="G6" s="18" t="s">
        <v>40</v>
      </c>
      <c r="H6" s="19" t="s">
        <v>57</v>
      </c>
      <c r="I6" s="18" t="s">
        <v>57</v>
      </c>
      <c r="J6" s="9"/>
      <c r="K6" s="18" t="s">
        <v>38</v>
      </c>
      <c r="L6" s="18" t="s">
        <v>39</v>
      </c>
      <c r="M6" s="19" t="s">
        <v>58</v>
      </c>
      <c r="N6" s="9"/>
      <c r="O6" s="18" t="s">
        <v>59</v>
      </c>
      <c r="P6" s="18" t="s">
        <v>60</v>
      </c>
      <c r="Q6" s="19" t="s">
        <v>61</v>
      </c>
      <c r="R6" s="9"/>
      <c r="S6" s="9" t="str">
        <f>"760,0"</f>
        <v>760,0</v>
      </c>
      <c r="T6" s="9" t="str">
        <f>"486,5520"</f>
        <v>486,5520</v>
      </c>
      <c r="U6" s="8"/>
    </row>
    <row r="7" spans="1:21">
      <c r="B7" s="6" t="s">
        <v>51</v>
      </c>
    </row>
    <row r="8" spans="1:21" ht="16">
      <c r="A8" s="56" t="s">
        <v>22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21">
      <c r="A9" s="11" t="s">
        <v>50</v>
      </c>
      <c r="B9" s="10" t="s">
        <v>62</v>
      </c>
      <c r="C9" s="10" t="s">
        <v>63</v>
      </c>
      <c r="D9" s="10" t="s">
        <v>64</v>
      </c>
      <c r="E9" s="10" t="s">
        <v>330</v>
      </c>
      <c r="F9" s="10" t="s">
        <v>56</v>
      </c>
      <c r="G9" s="20" t="s">
        <v>32</v>
      </c>
      <c r="H9" s="21" t="s">
        <v>32</v>
      </c>
      <c r="I9" s="20" t="s">
        <v>28</v>
      </c>
      <c r="J9" s="11"/>
      <c r="K9" s="21" t="s">
        <v>18</v>
      </c>
      <c r="L9" s="21" t="s">
        <v>65</v>
      </c>
      <c r="M9" s="20" t="s">
        <v>37</v>
      </c>
      <c r="N9" s="11"/>
      <c r="O9" s="21" t="s">
        <v>66</v>
      </c>
      <c r="P9" s="21" t="s">
        <v>20</v>
      </c>
      <c r="Q9" s="20" t="s">
        <v>67</v>
      </c>
      <c r="R9" s="11"/>
      <c r="S9" s="11" t="str">
        <f>"665,0"</f>
        <v>665,0</v>
      </c>
      <c r="T9" s="11" t="str">
        <f>"406,5145"</f>
        <v>406,5145</v>
      </c>
      <c r="U9" s="10"/>
    </row>
    <row r="10" spans="1:21">
      <c r="A10" s="13" t="s">
        <v>50</v>
      </c>
      <c r="B10" s="12" t="s">
        <v>68</v>
      </c>
      <c r="C10" s="12" t="s">
        <v>69</v>
      </c>
      <c r="D10" s="12" t="s">
        <v>70</v>
      </c>
      <c r="E10" s="12" t="s">
        <v>334</v>
      </c>
      <c r="F10" s="12" t="s">
        <v>71</v>
      </c>
      <c r="G10" s="23" t="s">
        <v>29</v>
      </c>
      <c r="H10" s="22" t="s">
        <v>29</v>
      </c>
      <c r="I10" s="22" t="s">
        <v>72</v>
      </c>
      <c r="J10" s="13"/>
      <c r="K10" s="22" t="s">
        <v>73</v>
      </c>
      <c r="L10" s="22" t="s">
        <v>74</v>
      </c>
      <c r="M10" s="23" t="s">
        <v>75</v>
      </c>
      <c r="N10" s="13"/>
      <c r="O10" s="22" t="s">
        <v>76</v>
      </c>
      <c r="P10" s="22" t="s">
        <v>77</v>
      </c>
      <c r="Q10" s="23" t="s">
        <v>65</v>
      </c>
      <c r="R10" s="13"/>
      <c r="S10" s="13" t="str">
        <f>"377,5"</f>
        <v>377,5</v>
      </c>
      <c r="T10" s="13" t="str">
        <f>"441,0906"</f>
        <v>441,0906</v>
      </c>
      <c r="U10" s="12"/>
    </row>
    <row r="11" spans="1:21">
      <c r="B11" s="6" t="s">
        <v>51</v>
      </c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5">
    <pageSetUpPr fitToPage="1"/>
  </sheetPr>
  <dimension ref="A1:U11"/>
  <sheetViews>
    <sheetView workbookViewId="0">
      <selection sqref="A1:U2"/>
    </sheetView>
  </sheetViews>
  <sheetFormatPr baseColWidth="10" defaultColWidth="9.1640625" defaultRowHeight="13"/>
  <cols>
    <col min="1" max="1" width="7.5" style="6" bestFit="1" customWidth="1"/>
    <col min="2" max="2" width="20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32.33203125" style="6" bestFit="1" customWidth="1"/>
    <col min="7" max="9" width="5.5" style="7" customWidth="1"/>
    <col min="10" max="10" width="4.83203125" style="7" customWidth="1"/>
    <col min="11" max="13" width="5.5" style="7" customWidth="1"/>
    <col min="14" max="14" width="4.83203125" style="7" customWidth="1"/>
    <col min="15" max="17" width="5.5" style="7" customWidth="1"/>
    <col min="18" max="18" width="4.83203125" style="7" customWidth="1"/>
    <col min="19" max="19" width="7.83203125" style="7" bestFit="1" customWidth="1"/>
    <col min="20" max="20" width="8.5" style="7" bestFit="1" customWidth="1"/>
    <col min="21" max="21" width="15.5" style="6" bestFit="1" customWidth="1"/>
    <col min="22" max="16384" width="9.1640625" style="3"/>
  </cols>
  <sheetData>
    <row r="1" spans="1:21" s="2" customFormat="1" ht="29" customHeight="1">
      <c r="A1" s="45" t="s">
        <v>317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</row>
    <row r="2" spans="1:21" s="2" customFormat="1" ht="62" customHeigh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</row>
    <row r="3" spans="1:21" s="1" customFormat="1" ht="12.75" customHeight="1">
      <c r="A3" s="64" t="s">
        <v>326</v>
      </c>
      <c r="B3" s="67" t="s">
        <v>0</v>
      </c>
      <c r="C3" s="65" t="s">
        <v>327</v>
      </c>
      <c r="D3" s="65" t="s">
        <v>6</v>
      </c>
      <c r="E3" s="59" t="s">
        <v>328</v>
      </c>
      <c r="F3" s="59" t="s">
        <v>5</v>
      </c>
      <c r="G3" s="59" t="s">
        <v>7</v>
      </c>
      <c r="H3" s="59"/>
      <c r="I3" s="59"/>
      <c r="J3" s="59"/>
      <c r="K3" s="59" t="s">
        <v>8</v>
      </c>
      <c r="L3" s="59"/>
      <c r="M3" s="59"/>
      <c r="N3" s="59"/>
      <c r="O3" s="59" t="s">
        <v>9</v>
      </c>
      <c r="P3" s="59"/>
      <c r="Q3" s="59"/>
      <c r="R3" s="59"/>
      <c r="S3" s="59" t="s">
        <v>1</v>
      </c>
      <c r="T3" s="59" t="s">
        <v>3</v>
      </c>
      <c r="U3" s="66" t="s">
        <v>2</v>
      </c>
    </row>
    <row r="4" spans="1:21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0"/>
      <c r="T4" s="40"/>
      <c r="U4" s="42"/>
    </row>
    <row r="5" spans="1:21" ht="16">
      <c r="A5" s="43" t="s">
        <v>10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1">
      <c r="A6" s="9" t="s">
        <v>50</v>
      </c>
      <c r="B6" s="8" t="s">
        <v>11</v>
      </c>
      <c r="C6" s="8" t="s">
        <v>12</v>
      </c>
      <c r="D6" s="8" t="s">
        <v>13</v>
      </c>
      <c r="E6" s="8" t="s">
        <v>330</v>
      </c>
      <c r="F6" s="8" t="s">
        <v>14</v>
      </c>
      <c r="G6" s="18" t="s">
        <v>15</v>
      </c>
      <c r="H6" s="19" t="s">
        <v>16</v>
      </c>
      <c r="I6" s="19" t="s">
        <v>16</v>
      </c>
      <c r="J6" s="9"/>
      <c r="K6" s="18" t="s">
        <v>17</v>
      </c>
      <c r="L6" s="18" t="s">
        <v>18</v>
      </c>
      <c r="M6" s="19" t="s">
        <v>19</v>
      </c>
      <c r="N6" s="9"/>
      <c r="O6" s="18" t="s">
        <v>15</v>
      </c>
      <c r="P6" s="19" t="s">
        <v>16</v>
      </c>
      <c r="Q6" s="18" t="s">
        <v>20</v>
      </c>
      <c r="R6" s="9"/>
      <c r="S6" s="9" t="str">
        <f>"670,0"</f>
        <v>670,0</v>
      </c>
      <c r="T6" s="9" t="str">
        <f>"448,8330"</f>
        <v>448,8330</v>
      </c>
      <c r="U6" s="8" t="s">
        <v>21</v>
      </c>
    </row>
    <row r="7" spans="1:21">
      <c r="B7" s="6" t="s">
        <v>51</v>
      </c>
    </row>
    <row r="8" spans="1:21" ht="16">
      <c r="A8" s="56" t="s">
        <v>22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21">
      <c r="A9" s="11" t="s">
        <v>50</v>
      </c>
      <c r="B9" s="10" t="s">
        <v>23</v>
      </c>
      <c r="C9" s="10" t="s">
        <v>24</v>
      </c>
      <c r="D9" s="10" t="s">
        <v>25</v>
      </c>
      <c r="E9" s="10" t="s">
        <v>330</v>
      </c>
      <c r="F9" s="10" t="s">
        <v>26</v>
      </c>
      <c r="G9" s="20" t="s">
        <v>27</v>
      </c>
      <c r="H9" s="21" t="s">
        <v>27</v>
      </c>
      <c r="I9" s="20" t="s">
        <v>28</v>
      </c>
      <c r="J9" s="11"/>
      <c r="K9" s="21" t="s">
        <v>29</v>
      </c>
      <c r="L9" s="21" t="s">
        <v>17</v>
      </c>
      <c r="M9" s="20" t="s">
        <v>30</v>
      </c>
      <c r="N9" s="11"/>
      <c r="O9" s="21" t="s">
        <v>31</v>
      </c>
      <c r="P9" s="21" t="s">
        <v>32</v>
      </c>
      <c r="Q9" s="20" t="s">
        <v>15</v>
      </c>
      <c r="R9" s="11"/>
      <c r="S9" s="11" t="str">
        <f>"590,0"</f>
        <v>590,0</v>
      </c>
      <c r="T9" s="11" t="str">
        <f>"365,0920"</f>
        <v>365,0920</v>
      </c>
      <c r="U9" s="31" t="s">
        <v>307</v>
      </c>
    </row>
    <row r="10" spans="1:21">
      <c r="A10" s="13" t="s">
        <v>50</v>
      </c>
      <c r="B10" s="12" t="s">
        <v>33</v>
      </c>
      <c r="C10" s="12" t="s">
        <v>34</v>
      </c>
      <c r="D10" s="12" t="s">
        <v>35</v>
      </c>
      <c r="E10" s="12" t="s">
        <v>335</v>
      </c>
      <c r="F10" s="12" t="s">
        <v>319</v>
      </c>
      <c r="G10" s="22" t="s">
        <v>28</v>
      </c>
      <c r="H10" s="22" t="s">
        <v>36</v>
      </c>
      <c r="I10" s="13"/>
      <c r="J10" s="13"/>
      <c r="K10" s="22" t="s">
        <v>37</v>
      </c>
      <c r="L10" s="22" t="s">
        <v>38</v>
      </c>
      <c r="M10" s="23" t="s">
        <v>39</v>
      </c>
      <c r="N10" s="13"/>
      <c r="O10" s="22" t="s">
        <v>28</v>
      </c>
      <c r="P10" s="23" t="s">
        <v>40</v>
      </c>
      <c r="Q10" s="13"/>
      <c r="R10" s="13"/>
      <c r="S10" s="13" t="str">
        <f>"685,0"</f>
        <v>685,0</v>
      </c>
      <c r="T10" s="13" t="str">
        <f>"603,0768"</f>
        <v>603,0768</v>
      </c>
      <c r="U10" s="12"/>
    </row>
    <row r="11" spans="1:21">
      <c r="B11" s="6" t="s">
        <v>51</v>
      </c>
    </row>
  </sheetData>
  <mergeCells count="15">
    <mergeCell ref="A5:R5"/>
    <mergeCell ref="A8:R8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5"/>
  <sheetViews>
    <sheetView workbookViewId="0">
      <selection activeCell="E35" sqref="E35"/>
    </sheetView>
  </sheetViews>
  <sheetFormatPr baseColWidth="10" defaultColWidth="9.1640625" defaultRowHeight="13"/>
  <cols>
    <col min="1" max="1" width="7.5" style="6" bestFit="1" customWidth="1"/>
    <col min="2" max="2" width="22" style="6" customWidth="1"/>
    <col min="3" max="3" width="27.83203125" style="6" customWidth="1"/>
    <col min="4" max="4" width="21.5" style="6" bestFit="1" customWidth="1"/>
    <col min="5" max="5" width="10.5" style="6" bestFit="1" customWidth="1"/>
    <col min="6" max="6" width="33.33203125" style="6" bestFit="1" customWidth="1"/>
    <col min="7" max="9" width="5.5" style="7" customWidth="1"/>
    <col min="10" max="10" width="4.83203125" style="7" customWidth="1"/>
    <col min="11" max="11" width="10.5" style="32" bestFit="1" customWidth="1"/>
    <col min="12" max="12" width="8.5" style="7" bestFit="1" customWidth="1"/>
    <col min="13" max="13" width="16.5" style="6" bestFit="1" customWidth="1"/>
    <col min="14" max="16384" width="9.1640625" style="3"/>
  </cols>
  <sheetData>
    <row r="1" spans="1:13" s="2" customFormat="1" ht="29" customHeight="1">
      <c r="A1" s="45" t="s">
        <v>313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>
      <c r="A3" s="64" t="s">
        <v>326</v>
      </c>
      <c r="B3" s="67" t="s">
        <v>0</v>
      </c>
      <c r="C3" s="65" t="s">
        <v>327</v>
      </c>
      <c r="D3" s="65" t="s">
        <v>6</v>
      </c>
      <c r="E3" s="59" t="s">
        <v>328</v>
      </c>
      <c r="F3" s="59" t="s">
        <v>5</v>
      </c>
      <c r="G3" s="59" t="s">
        <v>8</v>
      </c>
      <c r="H3" s="59"/>
      <c r="I3" s="59"/>
      <c r="J3" s="59"/>
      <c r="K3" s="68" t="s">
        <v>211</v>
      </c>
      <c r="L3" s="59" t="s">
        <v>3</v>
      </c>
      <c r="M3" s="66" t="s">
        <v>2</v>
      </c>
    </row>
    <row r="4" spans="1:13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38"/>
      <c r="L4" s="40"/>
      <c r="M4" s="42"/>
    </row>
    <row r="5" spans="1:13" ht="16">
      <c r="A5" s="43" t="s">
        <v>213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9" t="s">
        <v>50</v>
      </c>
      <c r="B6" s="8" t="s">
        <v>214</v>
      </c>
      <c r="C6" s="8" t="s">
        <v>215</v>
      </c>
      <c r="D6" s="8" t="s">
        <v>216</v>
      </c>
      <c r="E6" s="8" t="s">
        <v>329</v>
      </c>
      <c r="F6" s="8" t="s">
        <v>161</v>
      </c>
      <c r="G6" s="18" t="s">
        <v>217</v>
      </c>
      <c r="H6" s="18" t="s">
        <v>218</v>
      </c>
      <c r="I6" s="18" t="s">
        <v>219</v>
      </c>
      <c r="J6" s="9"/>
      <c r="K6" s="33" t="str">
        <f>"40,0"</f>
        <v>40,0</v>
      </c>
      <c r="L6" s="9" t="str">
        <f>"54,2120"</f>
        <v>54,2120</v>
      </c>
      <c r="M6" s="8" t="s">
        <v>91</v>
      </c>
    </row>
    <row r="7" spans="1:13">
      <c r="B7" s="6" t="s">
        <v>51</v>
      </c>
    </row>
    <row r="8" spans="1:13" ht="16">
      <c r="A8" s="56" t="s">
        <v>92</v>
      </c>
      <c r="B8" s="56"/>
      <c r="C8" s="56"/>
      <c r="D8" s="56"/>
      <c r="E8" s="56"/>
      <c r="F8" s="56"/>
      <c r="G8" s="56"/>
      <c r="H8" s="56"/>
      <c r="I8" s="56"/>
      <c r="J8" s="56"/>
    </row>
    <row r="9" spans="1:13">
      <c r="A9" s="9" t="s">
        <v>50</v>
      </c>
      <c r="B9" s="8" t="s">
        <v>220</v>
      </c>
      <c r="C9" s="8" t="s">
        <v>221</v>
      </c>
      <c r="D9" s="8" t="s">
        <v>222</v>
      </c>
      <c r="E9" s="8" t="s">
        <v>330</v>
      </c>
      <c r="F9" s="8" t="s">
        <v>161</v>
      </c>
      <c r="G9" s="18" t="s">
        <v>223</v>
      </c>
      <c r="H9" s="18" t="s">
        <v>224</v>
      </c>
      <c r="I9" s="19" t="s">
        <v>89</v>
      </c>
      <c r="J9" s="9"/>
      <c r="K9" s="33" t="str">
        <f>"77,5"</f>
        <v>77,5</v>
      </c>
      <c r="L9" s="9" t="str">
        <f>"84,9865"</f>
        <v>84,9865</v>
      </c>
      <c r="M9" s="8"/>
    </row>
    <row r="10" spans="1:13">
      <c r="B10" s="6" t="s">
        <v>51</v>
      </c>
    </row>
    <row r="11" spans="1:13" ht="16">
      <c r="A11" s="56" t="s">
        <v>103</v>
      </c>
      <c r="B11" s="56"/>
      <c r="C11" s="56"/>
      <c r="D11" s="56"/>
      <c r="E11" s="56"/>
      <c r="F11" s="56"/>
      <c r="G11" s="56"/>
      <c r="H11" s="56"/>
      <c r="I11" s="56"/>
      <c r="J11" s="56"/>
    </row>
    <row r="12" spans="1:13">
      <c r="A12" s="9" t="s">
        <v>50</v>
      </c>
      <c r="B12" s="8" t="s">
        <v>225</v>
      </c>
      <c r="C12" s="8" t="s">
        <v>226</v>
      </c>
      <c r="D12" s="8" t="s">
        <v>227</v>
      </c>
      <c r="E12" s="8" t="s">
        <v>330</v>
      </c>
      <c r="F12" s="8" t="s">
        <v>161</v>
      </c>
      <c r="G12" s="18" t="s">
        <v>228</v>
      </c>
      <c r="H12" s="19" t="s">
        <v>87</v>
      </c>
      <c r="I12" s="19" t="s">
        <v>87</v>
      </c>
      <c r="J12" s="9"/>
      <c r="K12" s="33" t="str">
        <f>"45,0"</f>
        <v>45,0</v>
      </c>
      <c r="L12" s="9" t="str">
        <f>"43,5240"</f>
        <v>43,5240</v>
      </c>
      <c r="M12" s="29" t="s">
        <v>256</v>
      </c>
    </row>
    <row r="13" spans="1:13">
      <c r="B13" s="6" t="s">
        <v>51</v>
      </c>
    </row>
    <row r="14" spans="1:13" ht="16">
      <c r="A14" s="56" t="s">
        <v>115</v>
      </c>
      <c r="B14" s="56"/>
      <c r="C14" s="56"/>
      <c r="D14" s="56"/>
      <c r="E14" s="56"/>
      <c r="F14" s="56"/>
      <c r="G14" s="56"/>
      <c r="H14" s="56"/>
      <c r="I14" s="56"/>
      <c r="J14" s="56"/>
    </row>
    <row r="15" spans="1:13">
      <c r="A15" s="9" t="s">
        <v>50</v>
      </c>
      <c r="B15" s="8" t="s">
        <v>116</v>
      </c>
      <c r="C15" s="8" t="s">
        <v>117</v>
      </c>
      <c r="D15" s="8" t="s">
        <v>118</v>
      </c>
      <c r="E15" s="8" t="s">
        <v>330</v>
      </c>
      <c r="F15" s="8" t="s">
        <v>56</v>
      </c>
      <c r="G15" s="18" t="s">
        <v>85</v>
      </c>
      <c r="H15" s="19" t="s">
        <v>120</v>
      </c>
      <c r="I15" s="19" t="s">
        <v>120</v>
      </c>
      <c r="J15" s="9"/>
      <c r="K15" s="33" t="str">
        <f>"95,0"</f>
        <v>95,0</v>
      </c>
      <c r="L15" s="9" t="str">
        <f>"87,8750"</f>
        <v>87,8750</v>
      </c>
      <c r="M15" s="8" t="s">
        <v>122</v>
      </c>
    </row>
    <row r="16" spans="1:13">
      <c r="B16" s="6" t="s">
        <v>51</v>
      </c>
    </row>
    <row r="17" spans="1:13" ht="16">
      <c r="A17" s="56" t="s">
        <v>103</v>
      </c>
      <c r="B17" s="56"/>
      <c r="C17" s="56"/>
      <c r="D17" s="56"/>
      <c r="E17" s="56"/>
      <c r="F17" s="56"/>
      <c r="G17" s="56"/>
      <c r="H17" s="56"/>
      <c r="I17" s="56"/>
      <c r="J17" s="56"/>
    </row>
    <row r="18" spans="1:13">
      <c r="A18" s="9" t="s">
        <v>50</v>
      </c>
      <c r="B18" s="8" t="s">
        <v>229</v>
      </c>
      <c r="C18" s="8" t="s">
        <v>230</v>
      </c>
      <c r="D18" s="8" t="s">
        <v>231</v>
      </c>
      <c r="E18" s="8" t="s">
        <v>331</v>
      </c>
      <c r="F18" s="8" t="s">
        <v>232</v>
      </c>
      <c r="G18" s="18" t="s">
        <v>97</v>
      </c>
      <c r="H18" s="18" t="s">
        <v>233</v>
      </c>
      <c r="I18" s="19" t="s">
        <v>108</v>
      </c>
      <c r="J18" s="9"/>
      <c r="K18" s="33" t="str">
        <f>"107,5"</f>
        <v>107,5</v>
      </c>
      <c r="L18" s="9" t="str">
        <f>"78,7918"</f>
        <v>78,7918</v>
      </c>
      <c r="M18" s="8"/>
    </row>
    <row r="19" spans="1:13">
      <c r="B19" s="6" t="s">
        <v>51</v>
      </c>
    </row>
    <row r="20" spans="1:13" ht="16">
      <c r="A20" s="56" t="s">
        <v>10</v>
      </c>
      <c r="B20" s="56"/>
      <c r="C20" s="56"/>
      <c r="D20" s="56"/>
      <c r="E20" s="56"/>
      <c r="F20" s="56"/>
      <c r="G20" s="56"/>
      <c r="H20" s="56"/>
      <c r="I20" s="56"/>
      <c r="J20" s="56"/>
    </row>
    <row r="21" spans="1:13">
      <c r="A21" s="11" t="s">
        <v>50</v>
      </c>
      <c r="B21" s="10" t="s">
        <v>234</v>
      </c>
      <c r="C21" s="10" t="s">
        <v>235</v>
      </c>
      <c r="D21" s="10" t="s">
        <v>236</v>
      </c>
      <c r="E21" s="10" t="s">
        <v>330</v>
      </c>
      <c r="F21" s="10" t="s">
        <v>237</v>
      </c>
      <c r="G21" s="21" t="s">
        <v>121</v>
      </c>
      <c r="H21" s="20" t="s">
        <v>134</v>
      </c>
      <c r="I21" s="20" t="s">
        <v>134</v>
      </c>
      <c r="J21" s="11"/>
      <c r="K21" s="34" t="str">
        <f>"165,0"</f>
        <v>165,0</v>
      </c>
      <c r="L21" s="11" t="str">
        <f>"111,5235"</f>
        <v>111,5235</v>
      </c>
      <c r="M21" s="10"/>
    </row>
    <row r="22" spans="1:13">
      <c r="A22" s="26" t="s">
        <v>212</v>
      </c>
      <c r="B22" s="25" t="s">
        <v>238</v>
      </c>
      <c r="C22" s="25" t="s">
        <v>239</v>
      </c>
      <c r="D22" s="25" t="s">
        <v>240</v>
      </c>
      <c r="E22" s="25" t="s">
        <v>330</v>
      </c>
      <c r="F22" s="25" t="s">
        <v>107</v>
      </c>
      <c r="G22" s="28" t="s">
        <v>167</v>
      </c>
      <c r="H22" s="27" t="s">
        <v>119</v>
      </c>
      <c r="I22" s="27" t="s">
        <v>119</v>
      </c>
      <c r="J22" s="26"/>
      <c r="K22" s="36" t="str">
        <f>"117,5"</f>
        <v>117,5</v>
      </c>
      <c r="L22" s="26" t="str">
        <f>"80,4757"</f>
        <v>80,4757</v>
      </c>
      <c r="M22" s="25" t="s">
        <v>114</v>
      </c>
    </row>
    <row r="23" spans="1:13">
      <c r="A23" s="13" t="s">
        <v>175</v>
      </c>
      <c r="B23" s="12" t="s">
        <v>241</v>
      </c>
      <c r="C23" s="12" t="s">
        <v>242</v>
      </c>
      <c r="D23" s="12" t="s">
        <v>243</v>
      </c>
      <c r="E23" s="12" t="s">
        <v>332</v>
      </c>
      <c r="F23" s="12" t="s">
        <v>244</v>
      </c>
      <c r="G23" s="23" t="s">
        <v>110</v>
      </c>
      <c r="H23" s="23" t="s">
        <v>110</v>
      </c>
      <c r="I23" s="23" t="s">
        <v>110</v>
      </c>
      <c r="J23" s="13"/>
      <c r="K23" s="35" t="str">
        <f>"0.00"</f>
        <v>0.00</v>
      </c>
      <c r="L23" s="13" t="str">
        <f>"0,0000"</f>
        <v>0,0000</v>
      </c>
      <c r="M23" s="12"/>
    </row>
    <row r="24" spans="1:13">
      <c r="B24" s="6" t="s">
        <v>51</v>
      </c>
    </row>
    <row r="25" spans="1:13" ht="16">
      <c r="A25" s="56" t="s">
        <v>52</v>
      </c>
      <c r="B25" s="56"/>
      <c r="C25" s="56"/>
      <c r="D25" s="56"/>
      <c r="E25" s="56"/>
      <c r="F25" s="56"/>
      <c r="G25" s="56"/>
      <c r="H25" s="56"/>
      <c r="I25" s="56"/>
      <c r="J25" s="56"/>
    </row>
    <row r="26" spans="1:13">
      <c r="A26" s="11" t="s">
        <v>50</v>
      </c>
      <c r="B26" s="10" t="s">
        <v>245</v>
      </c>
      <c r="C26" s="10" t="s">
        <v>246</v>
      </c>
      <c r="D26" s="10" t="s">
        <v>247</v>
      </c>
      <c r="E26" s="10" t="s">
        <v>333</v>
      </c>
      <c r="F26" s="10" t="s">
        <v>237</v>
      </c>
      <c r="G26" s="20" t="s">
        <v>77</v>
      </c>
      <c r="H26" s="21" t="s">
        <v>77</v>
      </c>
      <c r="I26" s="20" t="s">
        <v>65</v>
      </c>
      <c r="J26" s="11"/>
      <c r="K26" s="34" t="str">
        <f>"155,0"</f>
        <v>155,0</v>
      </c>
      <c r="L26" s="11" t="str">
        <f>"99,8200"</f>
        <v>99,8200</v>
      </c>
      <c r="M26" s="10"/>
    </row>
    <row r="27" spans="1:13">
      <c r="A27" s="26" t="s">
        <v>50</v>
      </c>
      <c r="B27" s="25" t="s">
        <v>245</v>
      </c>
      <c r="C27" s="25" t="s">
        <v>248</v>
      </c>
      <c r="D27" s="25" t="s">
        <v>247</v>
      </c>
      <c r="E27" s="25" t="s">
        <v>330</v>
      </c>
      <c r="F27" s="25" t="s">
        <v>237</v>
      </c>
      <c r="G27" s="27" t="s">
        <v>77</v>
      </c>
      <c r="H27" s="28" t="s">
        <v>77</v>
      </c>
      <c r="I27" s="27" t="s">
        <v>65</v>
      </c>
      <c r="J27" s="26"/>
      <c r="K27" s="36" t="str">
        <f>"155,0"</f>
        <v>155,0</v>
      </c>
      <c r="L27" s="26" t="str">
        <f>"99,8200"</f>
        <v>99,8200</v>
      </c>
      <c r="M27" s="25"/>
    </row>
    <row r="28" spans="1:13">
      <c r="A28" s="13" t="s">
        <v>175</v>
      </c>
      <c r="B28" s="12" t="s">
        <v>249</v>
      </c>
      <c r="C28" s="12" t="s">
        <v>250</v>
      </c>
      <c r="D28" s="12" t="s">
        <v>251</v>
      </c>
      <c r="E28" s="12" t="s">
        <v>330</v>
      </c>
      <c r="F28" s="12" t="s">
        <v>161</v>
      </c>
      <c r="G28" s="23" t="s">
        <v>30</v>
      </c>
      <c r="H28" s="23" t="s">
        <v>19</v>
      </c>
      <c r="I28" s="23" t="s">
        <v>19</v>
      </c>
      <c r="J28" s="13"/>
      <c r="K28" s="35">
        <v>0</v>
      </c>
      <c r="L28" s="13" t="str">
        <f>"0,0000"</f>
        <v>0,0000</v>
      </c>
      <c r="M28" s="12"/>
    </row>
    <row r="29" spans="1:13">
      <c r="B29" s="6" t="s">
        <v>51</v>
      </c>
    </row>
    <row r="30" spans="1:13" ht="16">
      <c r="A30" s="56" t="s">
        <v>22</v>
      </c>
      <c r="B30" s="56"/>
      <c r="C30" s="56"/>
      <c r="D30" s="56"/>
      <c r="E30" s="56"/>
      <c r="F30" s="56"/>
      <c r="G30" s="56"/>
      <c r="H30" s="56"/>
      <c r="I30" s="56"/>
      <c r="J30" s="56"/>
    </row>
    <row r="31" spans="1:13">
      <c r="A31" s="11" t="s">
        <v>50</v>
      </c>
      <c r="B31" s="10" t="s">
        <v>252</v>
      </c>
      <c r="C31" s="10" t="s">
        <v>253</v>
      </c>
      <c r="D31" s="10" t="s">
        <v>254</v>
      </c>
      <c r="E31" s="10" t="s">
        <v>330</v>
      </c>
      <c r="F31" s="10" t="s">
        <v>161</v>
      </c>
      <c r="G31" s="21" t="s">
        <v>30</v>
      </c>
      <c r="H31" s="20" t="s">
        <v>255</v>
      </c>
      <c r="I31" s="20" t="s">
        <v>255</v>
      </c>
      <c r="J31" s="11"/>
      <c r="K31" s="34" t="str">
        <f>"140,0"</f>
        <v>140,0</v>
      </c>
      <c r="L31" s="11" t="str">
        <f>"85,4140"</f>
        <v>85,4140</v>
      </c>
      <c r="M31" s="10" t="s">
        <v>256</v>
      </c>
    </row>
    <row r="32" spans="1:13">
      <c r="A32" s="26" t="s">
        <v>212</v>
      </c>
      <c r="B32" s="25" t="s">
        <v>257</v>
      </c>
      <c r="C32" s="25" t="s">
        <v>258</v>
      </c>
      <c r="D32" s="25" t="s">
        <v>259</v>
      </c>
      <c r="E32" s="25" t="s">
        <v>330</v>
      </c>
      <c r="F32" s="25" t="s">
        <v>161</v>
      </c>
      <c r="G32" s="28" t="s">
        <v>97</v>
      </c>
      <c r="H32" s="28" t="s">
        <v>109</v>
      </c>
      <c r="I32" s="27" t="s">
        <v>110</v>
      </c>
      <c r="J32" s="26"/>
      <c r="K32" s="36" t="str">
        <f>"115,0"</f>
        <v>115,0</v>
      </c>
      <c r="L32" s="26" t="str">
        <f>"71,4035"</f>
        <v>71,4035</v>
      </c>
      <c r="M32" s="25"/>
    </row>
    <row r="33" spans="1:13">
      <c r="A33" s="26" t="s">
        <v>50</v>
      </c>
      <c r="B33" s="25" t="s">
        <v>184</v>
      </c>
      <c r="C33" s="25" t="s">
        <v>260</v>
      </c>
      <c r="D33" s="25" t="s">
        <v>186</v>
      </c>
      <c r="E33" s="25" t="s">
        <v>331</v>
      </c>
      <c r="F33" s="25" t="s">
        <v>14</v>
      </c>
      <c r="G33" s="28" t="s">
        <v>37</v>
      </c>
      <c r="H33" s="28" t="s">
        <v>146</v>
      </c>
      <c r="I33" s="28" t="s">
        <v>179</v>
      </c>
      <c r="J33" s="26"/>
      <c r="K33" s="36" t="str">
        <f>"180,0"</f>
        <v>180,0</v>
      </c>
      <c r="L33" s="26" t="str">
        <f>"121,9190"</f>
        <v>121,9190</v>
      </c>
      <c r="M33" s="25"/>
    </row>
    <row r="34" spans="1:13">
      <c r="A34" s="13" t="s">
        <v>50</v>
      </c>
      <c r="B34" s="12" t="s">
        <v>261</v>
      </c>
      <c r="C34" s="12" t="s">
        <v>262</v>
      </c>
      <c r="D34" s="12" t="s">
        <v>35</v>
      </c>
      <c r="E34" s="12" t="s">
        <v>332</v>
      </c>
      <c r="F34" s="12" t="s">
        <v>263</v>
      </c>
      <c r="G34" s="22" t="s">
        <v>72</v>
      </c>
      <c r="H34" s="22" t="s">
        <v>17</v>
      </c>
      <c r="I34" s="23" t="s">
        <v>30</v>
      </c>
      <c r="J34" s="13"/>
      <c r="K34" s="35" t="str">
        <f>"135,0"</f>
        <v>135,0</v>
      </c>
      <c r="L34" s="13" t="str">
        <f>"105,3675"</f>
        <v>105,3675</v>
      </c>
      <c r="M34" s="12"/>
    </row>
    <row r="35" spans="1:13">
      <c r="B35" s="6" t="s">
        <v>51</v>
      </c>
    </row>
  </sheetData>
  <mergeCells count="19">
    <mergeCell ref="A30:J30"/>
    <mergeCell ref="B3:B4"/>
    <mergeCell ref="A8:J8"/>
    <mergeCell ref="A11:J11"/>
    <mergeCell ref="A14:J14"/>
    <mergeCell ref="A17:J17"/>
    <mergeCell ref="A20:J20"/>
    <mergeCell ref="A25:J25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3"/>
  <sheetViews>
    <sheetView workbookViewId="0">
      <selection activeCell="E23" sqref="E23"/>
    </sheetView>
  </sheetViews>
  <sheetFormatPr baseColWidth="10" defaultColWidth="9.1640625" defaultRowHeight="13"/>
  <cols>
    <col min="1" max="1" width="7.5" style="6" bestFit="1" customWidth="1"/>
    <col min="2" max="2" width="19.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47.83203125" style="6" bestFit="1" customWidth="1"/>
    <col min="7" max="9" width="5.5" style="7" customWidth="1"/>
    <col min="10" max="10" width="4.83203125" style="7" customWidth="1"/>
    <col min="11" max="11" width="10.5" style="7" bestFit="1" customWidth="1"/>
    <col min="12" max="12" width="8.5" style="7" bestFit="1" customWidth="1"/>
    <col min="13" max="13" width="15.6640625" style="6" bestFit="1" customWidth="1"/>
    <col min="14" max="16384" width="9.1640625" style="3"/>
  </cols>
  <sheetData>
    <row r="1" spans="1:13" s="2" customFormat="1" ht="29" customHeight="1">
      <c r="A1" s="45" t="s">
        <v>314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326</v>
      </c>
      <c r="B3" s="57" t="s">
        <v>0</v>
      </c>
      <c r="C3" s="55" t="s">
        <v>327</v>
      </c>
      <c r="D3" s="55" t="s">
        <v>6</v>
      </c>
      <c r="E3" s="39" t="s">
        <v>328</v>
      </c>
      <c r="F3" s="39" t="s">
        <v>5</v>
      </c>
      <c r="G3" s="39" t="s">
        <v>8</v>
      </c>
      <c r="H3" s="39"/>
      <c r="I3" s="39"/>
      <c r="J3" s="39"/>
      <c r="K3" s="39" t="s">
        <v>211</v>
      </c>
      <c r="L3" s="39" t="s">
        <v>3</v>
      </c>
      <c r="M3" s="41" t="s">
        <v>2</v>
      </c>
    </row>
    <row r="4" spans="1:13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52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1" t="s">
        <v>50</v>
      </c>
      <c r="B6" s="10" t="s">
        <v>176</v>
      </c>
      <c r="C6" s="10" t="s">
        <v>177</v>
      </c>
      <c r="D6" s="10" t="s">
        <v>178</v>
      </c>
      <c r="E6" s="10" t="s">
        <v>330</v>
      </c>
      <c r="F6" s="10" t="s">
        <v>321</v>
      </c>
      <c r="G6" s="21" t="s">
        <v>179</v>
      </c>
      <c r="H6" s="20" t="s">
        <v>38</v>
      </c>
      <c r="I6" s="20" t="s">
        <v>38</v>
      </c>
      <c r="J6" s="11"/>
      <c r="K6" s="11" t="str">
        <f>"180,0"</f>
        <v>180,0</v>
      </c>
      <c r="L6" s="11" t="str">
        <f>"116,5500"</f>
        <v>116,5500</v>
      </c>
      <c r="M6" s="10"/>
    </row>
    <row r="7" spans="1:13">
      <c r="A7" s="13" t="s">
        <v>212</v>
      </c>
      <c r="B7" s="12" t="s">
        <v>180</v>
      </c>
      <c r="C7" s="12" t="s">
        <v>181</v>
      </c>
      <c r="D7" s="12" t="s">
        <v>182</v>
      </c>
      <c r="E7" s="12" t="s">
        <v>330</v>
      </c>
      <c r="F7" s="12" t="s">
        <v>161</v>
      </c>
      <c r="G7" s="22" t="s">
        <v>179</v>
      </c>
      <c r="H7" s="23" t="s">
        <v>38</v>
      </c>
      <c r="I7" s="23" t="s">
        <v>38</v>
      </c>
      <c r="J7" s="13"/>
      <c r="K7" s="13" t="str">
        <f>"180,0"</f>
        <v>180,0</v>
      </c>
      <c r="L7" s="13" t="str">
        <f>"115,6320"</f>
        <v>115,6320</v>
      </c>
      <c r="M7" s="12" t="s">
        <v>183</v>
      </c>
    </row>
    <row r="8" spans="1:13">
      <c r="B8" s="6" t="s">
        <v>51</v>
      </c>
    </row>
    <row r="9" spans="1:13" ht="16">
      <c r="A9" s="56" t="s">
        <v>22</v>
      </c>
      <c r="B9" s="56"/>
      <c r="C9" s="56"/>
      <c r="D9" s="56"/>
      <c r="E9" s="56"/>
      <c r="F9" s="56"/>
      <c r="G9" s="56"/>
      <c r="H9" s="56"/>
      <c r="I9" s="56"/>
      <c r="J9" s="56"/>
    </row>
    <row r="10" spans="1:13">
      <c r="A10" s="11" t="s">
        <v>50</v>
      </c>
      <c r="B10" s="10" t="s">
        <v>184</v>
      </c>
      <c r="C10" s="10" t="s">
        <v>185</v>
      </c>
      <c r="D10" s="10" t="s">
        <v>186</v>
      </c>
      <c r="E10" s="10" t="s">
        <v>330</v>
      </c>
      <c r="F10" s="10" t="s">
        <v>14</v>
      </c>
      <c r="G10" s="21" t="s">
        <v>37</v>
      </c>
      <c r="H10" s="21" t="s">
        <v>146</v>
      </c>
      <c r="I10" s="21" t="s">
        <v>179</v>
      </c>
      <c r="J10" s="11"/>
      <c r="K10" s="11" t="str">
        <f>"180,0"</f>
        <v>180,0</v>
      </c>
      <c r="L10" s="11" t="str">
        <f>"111,2400"</f>
        <v>111,2400</v>
      </c>
      <c r="M10" s="10"/>
    </row>
    <row r="11" spans="1:13">
      <c r="A11" s="26" t="s">
        <v>212</v>
      </c>
      <c r="B11" s="25" t="s">
        <v>187</v>
      </c>
      <c r="C11" s="25" t="s">
        <v>188</v>
      </c>
      <c r="D11" s="25" t="s">
        <v>189</v>
      </c>
      <c r="E11" s="25" t="s">
        <v>330</v>
      </c>
      <c r="F11" s="25" t="s">
        <v>14</v>
      </c>
      <c r="G11" s="27" t="s">
        <v>134</v>
      </c>
      <c r="H11" s="28" t="s">
        <v>37</v>
      </c>
      <c r="I11" s="27" t="s">
        <v>190</v>
      </c>
      <c r="J11" s="26"/>
      <c r="K11" s="26" t="str">
        <f>"175,0"</f>
        <v>175,0</v>
      </c>
      <c r="L11" s="26" t="str">
        <f>"108,8500"</f>
        <v>108,8500</v>
      </c>
      <c r="M11" s="25"/>
    </row>
    <row r="12" spans="1:13">
      <c r="A12" s="13" t="s">
        <v>50</v>
      </c>
      <c r="B12" s="12" t="s">
        <v>191</v>
      </c>
      <c r="C12" s="12" t="s">
        <v>192</v>
      </c>
      <c r="D12" s="12" t="s">
        <v>193</v>
      </c>
      <c r="E12" s="12" t="s">
        <v>331</v>
      </c>
      <c r="F12" s="12" t="s">
        <v>194</v>
      </c>
      <c r="G12" s="23" t="s">
        <v>65</v>
      </c>
      <c r="H12" s="22" t="s">
        <v>65</v>
      </c>
      <c r="I12" s="23" t="s">
        <v>134</v>
      </c>
      <c r="J12" s="13"/>
      <c r="K12" s="13" t="str">
        <f>"160,0"</f>
        <v>160,0</v>
      </c>
      <c r="L12" s="13" t="str">
        <f>"102,5960"</f>
        <v>102,5960</v>
      </c>
      <c r="M12" s="12"/>
    </row>
    <row r="13" spans="1:13">
      <c r="B13" s="6" t="s">
        <v>51</v>
      </c>
    </row>
    <row r="14" spans="1:13" ht="16">
      <c r="A14" s="56" t="s">
        <v>163</v>
      </c>
      <c r="B14" s="56"/>
      <c r="C14" s="56"/>
      <c r="D14" s="56"/>
      <c r="E14" s="56"/>
      <c r="F14" s="56"/>
      <c r="G14" s="56"/>
      <c r="H14" s="56"/>
      <c r="I14" s="56"/>
      <c r="J14" s="56"/>
    </row>
    <row r="15" spans="1:13">
      <c r="A15" s="11" t="s">
        <v>50</v>
      </c>
      <c r="B15" s="10" t="s">
        <v>195</v>
      </c>
      <c r="C15" s="10" t="s">
        <v>196</v>
      </c>
      <c r="D15" s="10" t="s">
        <v>197</v>
      </c>
      <c r="E15" s="10" t="s">
        <v>330</v>
      </c>
      <c r="F15" s="10" t="s">
        <v>161</v>
      </c>
      <c r="G15" s="21" t="s">
        <v>128</v>
      </c>
      <c r="H15" s="21" t="s">
        <v>27</v>
      </c>
      <c r="I15" s="11"/>
      <c r="J15" s="11"/>
      <c r="K15" s="11" t="str">
        <f>"225,0"</f>
        <v>225,0</v>
      </c>
      <c r="L15" s="11" t="str">
        <f>"128,5200"</f>
        <v>128,5200</v>
      </c>
      <c r="M15" s="10"/>
    </row>
    <row r="16" spans="1:13">
      <c r="A16" s="13" t="s">
        <v>212</v>
      </c>
      <c r="B16" s="12" t="s">
        <v>198</v>
      </c>
      <c r="C16" s="12" t="s">
        <v>199</v>
      </c>
      <c r="D16" s="12" t="s">
        <v>200</v>
      </c>
      <c r="E16" s="12" t="s">
        <v>330</v>
      </c>
      <c r="F16" s="12" t="s">
        <v>322</v>
      </c>
      <c r="G16" s="22" t="s">
        <v>179</v>
      </c>
      <c r="H16" s="22" t="s">
        <v>39</v>
      </c>
      <c r="I16" s="23" t="s">
        <v>148</v>
      </c>
      <c r="J16" s="13"/>
      <c r="K16" s="13" t="str">
        <f>"192,5"</f>
        <v>192,5</v>
      </c>
      <c r="L16" s="13" t="str">
        <f>"110,8415"</f>
        <v>110,8415</v>
      </c>
      <c r="M16" s="12"/>
    </row>
    <row r="17" spans="1:13">
      <c r="B17" s="6" t="s">
        <v>51</v>
      </c>
    </row>
    <row r="18" spans="1:13" ht="16">
      <c r="A18" s="56" t="s">
        <v>201</v>
      </c>
      <c r="B18" s="56"/>
      <c r="C18" s="56"/>
      <c r="D18" s="56"/>
      <c r="E18" s="56"/>
      <c r="F18" s="56"/>
      <c r="G18" s="56"/>
      <c r="H18" s="56"/>
      <c r="I18" s="56"/>
      <c r="J18" s="56"/>
    </row>
    <row r="19" spans="1:13">
      <c r="A19" s="9" t="s">
        <v>50</v>
      </c>
      <c r="B19" s="8" t="s">
        <v>202</v>
      </c>
      <c r="C19" s="8" t="s">
        <v>203</v>
      </c>
      <c r="D19" s="8" t="s">
        <v>204</v>
      </c>
      <c r="E19" s="8" t="s">
        <v>330</v>
      </c>
      <c r="F19" s="8" t="s">
        <v>322</v>
      </c>
      <c r="G19" s="18" t="s">
        <v>190</v>
      </c>
      <c r="H19" s="18" t="s">
        <v>135</v>
      </c>
      <c r="I19" s="19" t="s">
        <v>127</v>
      </c>
      <c r="J19" s="9"/>
      <c r="K19" s="9" t="str">
        <f>"190,0"</f>
        <v>190,0</v>
      </c>
      <c r="L19" s="9" t="str">
        <f>"108,2240"</f>
        <v>108,2240</v>
      </c>
      <c r="M19" s="8"/>
    </row>
    <row r="20" spans="1:13">
      <c r="B20" s="6" t="s">
        <v>51</v>
      </c>
    </row>
    <row r="21" spans="1:13" ht="16">
      <c r="A21" s="56" t="s">
        <v>205</v>
      </c>
      <c r="B21" s="56"/>
      <c r="C21" s="56"/>
      <c r="D21" s="56"/>
      <c r="E21" s="56"/>
      <c r="F21" s="56"/>
      <c r="G21" s="56"/>
      <c r="H21" s="56"/>
      <c r="I21" s="56"/>
      <c r="J21" s="56"/>
    </row>
    <row r="22" spans="1:13">
      <c r="A22" s="9" t="s">
        <v>50</v>
      </c>
      <c r="B22" s="8" t="s">
        <v>206</v>
      </c>
      <c r="C22" s="8" t="s">
        <v>207</v>
      </c>
      <c r="D22" s="8" t="s">
        <v>208</v>
      </c>
      <c r="E22" s="8" t="s">
        <v>330</v>
      </c>
      <c r="F22" s="8" t="s">
        <v>209</v>
      </c>
      <c r="G22" s="18" t="s">
        <v>179</v>
      </c>
      <c r="H22" s="19" t="s">
        <v>135</v>
      </c>
      <c r="I22" s="18" t="s">
        <v>127</v>
      </c>
      <c r="J22" s="9"/>
      <c r="K22" s="9" t="str">
        <f>"200,0"</f>
        <v>200,0</v>
      </c>
      <c r="L22" s="9" t="str">
        <f>"111,4000"</f>
        <v>111,4000</v>
      </c>
      <c r="M22" s="8"/>
    </row>
    <row r="23" spans="1:13">
      <c r="B23" s="6" t="s">
        <v>51</v>
      </c>
    </row>
  </sheetData>
  <mergeCells count="16">
    <mergeCell ref="A9:J9"/>
    <mergeCell ref="A14:J14"/>
    <mergeCell ref="A18:J18"/>
    <mergeCell ref="A21:J2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7.5" style="6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24.5" style="6" bestFit="1" customWidth="1"/>
    <col min="7" max="9" width="5.5" style="7" customWidth="1"/>
    <col min="10" max="10" width="4.83203125" style="7" customWidth="1"/>
    <col min="11" max="11" width="10.5" style="7" bestFit="1" customWidth="1"/>
    <col min="12" max="12" width="8.5" style="7" bestFit="1" customWidth="1"/>
    <col min="13" max="13" width="21.1640625" style="6" customWidth="1"/>
    <col min="14" max="16384" width="9.1640625" style="3"/>
  </cols>
  <sheetData>
    <row r="1" spans="1:13" s="2" customFormat="1" ht="29" customHeight="1">
      <c r="A1" s="45" t="s">
        <v>311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326</v>
      </c>
      <c r="B3" s="57" t="s">
        <v>0</v>
      </c>
      <c r="C3" s="55" t="s">
        <v>327</v>
      </c>
      <c r="D3" s="55" t="s">
        <v>6</v>
      </c>
      <c r="E3" s="39" t="s">
        <v>328</v>
      </c>
      <c r="F3" s="39" t="s">
        <v>5</v>
      </c>
      <c r="G3" s="39" t="s">
        <v>8</v>
      </c>
      <c r="H3" s="39"/>
      <c r="I3" s="39"/>
      <c r="J3" s="39"/>
      <c r="K3" s="39" t="s">
        <v>211</v>
      </c>
      <c r="L3" s="39" t="s">
        <v>3</v>
      </c>
      <c r="M3" s="41" t="s">
        <v>2</v>
      </c>
    </row>
    <row r="4" spans="1:13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163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11" t="s">
        <v>50</v>
      </c>
      <c r="B6" s="10" t="s">
        <v>265</v>
      </c>
      <c r="C6" s="10" t="s">
        <v>266</v>
      </c>
      <c r="D6" s="10" t="s">
        <v>267</v>
      </c>
      <c r="E6" s="10" t="s">
        <v>330</v>
      </c>
      <c r="F6" s="10" t="s">
        <v>161</v>
      </c>
      <c r="G6" s="20" t="s">
        <v>28</v>
      </c>
      <c r="H6" s="21" t="s">
        <v>28</v>
      </c>
      <c r="I6" s="20" t="s">
        <v>15</v>
      </c>
      <c r="J6" s="11"/>
      <c r="K6" s="11" t="str">
        <f>"240,0"</f>
        <v>240,0</v>
      </c>
      <c r="L6" s="11" t="str">
        <f>"137,9760"</f>
        <v>137,9760</v>
      </c>
      <c r="M6" s="10"/>
    </row>
    <row r="7" spans="1:13">
      <c r="A7" s="13" t="s">
        <v>50</v>
      </c>
      <c r="B7" s="12" t="s">
        <v>265</v>
      </c>
      <c r="C7" s="12" t="s">
        <v>268</v>
      </c>
      <c r="D7" s="12" t="s">
        <v>267</v>
      </c>
      <c r="E7" s="12" t="s">
        <v>332</v>
      </c>
      <c r="F7" s="12" t="s">
        <v>161</v>
      </c>
      <c r="G7" s="23" t="s">
        <v>28</v>
      </c>
      <c r="H7" s="22" t="s">
        <v>28</v>
      </c>
      <c r="I7" s="23" t="s">
        <v>15</v>
      </c>
      <c r="J7" s="13"/>
      <c r="K7" s="13" t="str">
        <f>"240,0"</f>
        <v>240,0</v>
      </c>
      <c r="L7" s="13" t="str">
        <f>"186,2676"</f>
        <v>186,2676</v>
      </c>
      <c r="M7" s="12"/>
    </row>
    <row r="8" spans="1:13">
      <c r="B8" s="6" t="s">
        <v>51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8.83203125" style="6" customWidth="1"/>
    <col min="3" max="3" width="26.33203125" style="6" bestFit="1" customWidth="1"/>
    <col min="4" max="4" width="21.5" style="6" bestFit="1" customWidth="1"/>
    <col min="5" max="5" width="10.5" style="6" bestFit="1" customWidth="1"/>
    <col min="6" max="6" width="24.5" style="6" bestFit="1" customWidth="1"/>
    <col min="7" max="9" width="5.5" style="7" customWidth="1"/>
    <col min="10" max="10" width="4.83203125" style="7" customWidth="1"/>
    <col min="11" max="11" width="10.5" style="7" bestFit="1" customWidth="1"/>
    <col min="12" max="12" width="8.5" style="7" bestFit="1" customWidth="1"/>
    <col min="13" max="13" width="15.5" style="6" bestFit="1" customWidth="1"/>
    <col min="14" max="16384" width="9.1640625" style="3"/>
  </cols>
  <sheetData>
    <row r="1" spans="1:13" s="2" customFormat="1" ht="29" customHeight="1">
      <c r="A1" s="45" t="s">
        <v>312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326</v>
      </c>
      <c r="B3" s="57" t="s">
        <v>0</v>
      </c>
      <c r="C3" s="55" t="s">
        <v>327</v>
      </c>
      <c r="D3" s="55" t="s">
        <v>6</v>
      </c>
      <c r="E3" s="39" t="s">
        <v>328</v>
      </c>
      <c r="F3" s="39" t="s">
        <v>5</v>
      </c>
      <c r="G3" s="39" t="s">
        <v>8</v>
      </c>
      <c r="H3" s="39"/>
      <c r="I3" s="39"/>
      <c r="J3" s="39"/>
      <c r="K3" s="39" t="s">
        <v>211</v>
      </c>
      <c r="L3" s="39" t="s">
        <v>3</v>
      </c>
      <c r="M3" s="41" t="s">
        <v>2</v>
      </c>
    </row>
    <row r="4" spans="1:13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163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9" t="s">
        <v>50</v>
      </c>
      <c r="B6" s="8" t="s">
        <v>195</v>
      </c>
      <c r="C6" s="8" t="s">
        <v>196</v>
      </c>
      <c r="D6" s="8" t="s">
        <v>197</v>
      </c>
      <c r="E6" s="8" t="s">
        <v>330</v>
      </c>
      <c r="F6" s="8" t="s">
        <v>161</v>
      </c>
      <c r="G6" s="18" t="s">
        <v>61</v>
      </c>
      <c r="H6" s="19" t="s">
        <v>264</v>
      </c>
      <c r="I6" s="19" t="s">
        <v>264</v>
      </c>
      <c r="J6" s="9"/>
      <c r="K6" s="9" t="str">
        <f>"315,0"</f>
        <v>315,0</v>
      </c>
      <c r="L6" s="9" t="str">
        <f>"172,3365"</f>
        <v>172,3365</v>
      </c>
      <c r="M6" s="8"/>
    </row>
    <row r="7" spans="1:13">
      <c r="B7" s="6" t="s">
        <v>51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workbookViewId="0">
      <selection activeCell="E32" sqref="E32"/>
    </sheetView>
  </sheetViews>
  <sheetFormatPr baseColWidth="10" defaultColWidth="9.1640625" defaultRowHeight="13"/>
  <cols>
    <col min="1" max="1" width="7.5" style="6" bestFit="1" customWidth="1"/>
    <col min="2" max="2" width="17.664062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34.1640625" style="6" bestFit="1" customWidth="1"/>
    <col min="7" max="9" width="5.5" style="7" customWidth="1"/>
    <col min="10" max="10" width="4.83203125" style="7" customWidth="1"/>
    <col min="11" max="11" width="10.5" style="7" bestFit="1" customWidth="1"/>
    <col min="12" max="12" width="8.5" style="7" bestFit="1" customWidth="1"/>
    <col min="13" max="13" width="16.5" style="6" bestFit="1" customWidth="1"/>
    <col min="14" max="16384" width="9.1640625" style="3"/>
  </cols>
  <sheetData>
    <row r="1" spans="1:13" s="2" customFormat="1" ht="29" customHeight="1">
      <c r="A1" s="45" t="s">
        <v>309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326</v>
      </c>
      <c r="B3" s="57" t="s">
        <v>0</v>
      </c>
      <c r="C3" s="55" t="s">
        <v>327</v>
      </c>
      <c r="D3" s="55" t="s">
        <v>6</v>
      </c>
      <c r="E3" s="39" t="s">
        <v>328</v>
      </c>
      <c r="F3" s="39" t="s">
        <v>5</v>
      </c>
      <c r="G3" s="39" t="s">
        <v>9</v>
      </c>
      <c r="H3" s="39"/>
      <c r="I3" s="39"/>
      <c r="J3" s="39"/>
      <c r="K3" s="39" t="s">
        <v>211</v>
      </c>
      <c r="L3" s="39" t="s">
        <v>3</v>
      </c>
      <c r="M3" s="41" t="s">
        <v>2</v>
      </c>
    </row>
    <row r="4" spans="1:13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115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9" t="s">
        <v>50</v>
      </c>
      <c r="B6" s="8" t="s">
        <v>279</v>
      </c>
      <c r="C6" s="8" t="s">
        <v>280</v>
      </c>
      <c r="D6" s="8" t="s">
        <v>281</v>
      </c>
      <c r="E6" s="8" t="s">
        <v>330</v>
      </c>
      <c r="F6" s="8" t="s">
        <v>161</v>
      </c>
      <c r="G6" s="18" t="s">
        <v>89</v>
      </c>
      <c r="H6" s="18" t="s">
        <v>90</v>
      </c>
      <c r="I6" s="19" t="s">
        <v>75</v>
      </c>
      <c r="J6" s="9"/>
      <c r="K6" s="9" t="str">
        <f>"87,5"</f>
        <v>87,5</v>
      </c>
      <c r="L6" s="9" t="str">
        <f>"103,1013"</f>
        <v>103,1013</v>
      </c>
      <c r="M6" s="8" t="s">
        <v>91</v>
      </c>
    </row>
    <row r="7" spans="1:13">
      <c r="B7" s="6" t="s">
        <v>51</v>
      </c>
    </row>
    <row r="8" spans="1:13" ht="16">
      <c r="A8" s="56" t="s">
        <v>103</v>
      </c>
      <c r="B8" s="56"/>
      <c r="C8" s="56"/>
      <c r="D8" s="56"/>
      <c r="E8" s="56"/>
      <c r="F8" s="56"/>
      <c r="G8" s="56"/>
      <c r="H8" s="56"/>
      <c r="I8" s="56"/>
      <c r="J8" s="56"/>
    </row>
    <row r="9" spans="1:13">
      <c r="A9" s="9" t="s">
        <v>50</v>
      </c>
      <c r="B9" s="8" t="s">
        <v>225</v>
      </c>
      <c r="C9" s="8" t="s">
        <v>226</v>
      </c>
      <c r="D9" s="8" t="s">
        <v>227</v>
      </c>
      <c r="E9" s="8" t="s">
        <v>330</v>
      </c>
      <c r="F9" s="8" t="s">
        <v>161</v>
      </c>
      <c r="G9" s="18" t="s">
        <v>110</v>
      </c>
      <c r="H9" s="18" t="s">
        <v>29</v>
      </c>
      <c r="I9" s="18" t="s">
        <v>72</v>
      </c>
      <c r="J9" s="9"/>
      <c r="K9" s="9" t="str">
        <f>"130,0"</f>
        <v>130,0</v>
      </c>
      <c r="L9" s="9" t="str">
        <f>"125,7360"</f>
        <v>125,7360</v>
      </c>
      <c r="M9" s="29" t="s">
        <v>305</v>
      </c>
    </row>
    <row r="10" spans="1:13">
      <c r="B10" s="6" t="s">
        <v>51</v>
      </c>
    </row>
    <row r="11" spans="1:13" ht="16">
      <c r="A11" s="56" t="s">
        <v>115</v>
      </c>
      <c r="B11" s="56"/>
      <c r="C11" s="56"/>
      <c r="D11" s="56"/>
      <c r="E11" s="56"/>
      <c r="F11" s="56"/>
      <c r="G11" s="56"/>
      <c r="H11" s="56"/>
      <c r="I11" s="56"/>
      <c r="J11" s="56"/>
    </row>
    <row r="12" spans="1:13">
      <c r="A12" s="9" t="s">
        <v>50</v>
      </c>
      <c r="B12" s="8" t="s">
        <v>116</v>
      </c>
      <c r="C12" s="8" t="s">
        <v>117</v>
      </c>
      <c r="D12" s="8" t="s">
        <v>118</v>
      </c>
      <c r="E12" s="8" t="s">
        <v>330</v>
      </c>
      <c r="F12" s="8" t="s">
        <v>56</v>
      </c>
      <c r="G12" s="18" t="s">
        <v>76</v>
      </c>
      <c r="H12" s="18" t="s">
        <v>65</v>
      </c>
      <c r="I12" s="18" t="s">
        <v>121</v>
      </c>
      <c r="J12" s="9"/>
      <c r="K12" s="9" t="str">
        <f>"165,0"</f>
        <v>165,0</v>
      </c>
      <c r="L12" s="9" t="str">
        <f>"152,6250"</f>
        <v>152,6250</v>
      </c>
      <c r="M12" s="8" t="s">
        <v>122</v>
      </c>
    </row>
    <row r="13" spans="1:13">
      <c r="B13" s="6" t="s">
        <v>51</v>
      </c>
    </row>
    <row r="14" spans="1:13" ht="16">
      <c r="A14" s="56" t="s">
        <v>103</v>
      </c>
      <c r="B14" s="56"/>
      <c r="C14" s="56"/>
      <c r="D14" s="56"/>
      <c r="E14" s="56"/>
      <c r="F14" s="56"/>
      <c r="G14" s="56"/>
      <c r="H14" s="56"/>
      <c r="I14" s="56"/>
      <c r="J14" s="56"/>
    </row>
    <row r="15" spans="1:13">
      <c r="A15" s="11" t="s">
        <v>50</v>
      </c>
      <c r="B15" s="10" t="s">
        <v>130</v>
      </c>
      <c r="C15" s="10" t="s">
        <v>131</v>
      </c>
      <c r="D15" s="10" t="s">
        <v>132</v>
      </c>
      <c r="E15" s="10" t="s">
        <v>330</v>
      </c>
      <c r="F15" s="10" t="s">
        <v>133</v>
      </c>
      <c r="G15" s="21" t="s">
        <v>127</v>
      </c>
      <c r="H15" s="21" t="s">
        <v>154</v>
      </c>
      <c r="I15" s="21" t="s">
        <v>27</v>
      </c>
      <c r="J15" s="11"/>
      <c r="K15" s="11" t="str">
        <f>"225,0"</f>
        <v>225,0</v>
      </c>
      <c r="L15" s="11" t="str">
        <f>"160,9200"</f>
        <v>160,9200</v>
      </c>
      <c r="M15" s="10"/>
    </row>
    <row r="16" spans="1:13">
      <c r="A16" s="13" t="s">
        <v>212</v>
      </c>
      <c r="B16" s="12" t="s">
        <v>282</v>
      </c>
      <c r="C16" s="12" t="s">
        <v>283</v>
      </c>
      <c r="D16" s="12" t="s">
        <v>284</v>
      </c>
      <c r="E16" s="12" t="s">
        <v>330</v>
      </c>
      <c r="F16" s="12" t="s">
        <v>161</v>
      </c>
      <c r="G16" s="22" t="s">
        <v>135</v>
      </c>
      <c r="H16" s="23" t="s">
        <v>285</v>
      </c>
      <c r="I16" s="22" t="s">
        <v>285</v>
      </c>
      <c r="J16" s="13"/>
      <c r="K16" s="13" t="str">
        <f>"207,5"</f>
        <v>207,5</v>
      </c>
      <c r="L16" s="13" t="str">
        <f>"151,6203"</f>
        <v>151,6203</v>
      </c>
      <c r="M16" s="12"/>
    </row>
    <row r="17" spans="1:13">
      <c r="B17" s="6" t="s">
        <v>51</v>
      </c>
    </row>
    <row r="18" spans="1:13" ht="16">
      <c r="A18" s="56" t="s">
        <v>10</v>
      </c>
      <c r="B18" s="56"/>
      <c r="C18" s="56"/>
      <c r="D18" s="56"/>
      <c r="E18" s="56"/>
      <c r="F18" s="56"/>
      <c r="G18" s="56"/>
      <c r="H18" s="56"/>
      <c r="I18" s="56"/>
      <c r="J18" s="56"/>
    </row>
    <row r="19" spans="1:13">
      <c r="A19" s="11" t="s">
        <v>50</v>
      </c>
      <c r="B19" s="10" t="s">
        <v>136</v>
      </c>
      <c r="C19" s="10" t="s">
        <v>137</v>
      </c>
      <c r="D19" s="10" t="s">
        <v>138</v>
      </c>
      <c r="E19" s="10" t="s">
        <v>330</v>
      </c>
      <c r="F19" s="10" t="s">
        <v>139</v>
      </c>
      <c r="G19" s="21" t="s">
        <v>31</v>
      </c>
      <c r="H19" s="21" t="s">
        <v>129</v>
      </c>
      <c r="I19" s="20" t="s">
        <v>140</v>
      </c>
      <c r="J19" s="11"/>
      <c r="K19" s="11" t="str">
        <f>"235,0"</f>
        <v>235,0</v>
      </c>
      <c r="L19" s="11" t="str">
        <f>"159,5650"</f>
        <v>159,5650</v>
      </c>
      <c r="M19" s="10" t="s">
        <v>141</v>
      </c>
    </row>
    <row r="20" spans="1:13">
      <c r="A20" s="26" t="s">
        <v>212</v>
      </c>
      <c r="B20" s="25" t="s">
        <v>286</v>
      </c>
      <c r="C20" s="25" t="s">
        <v>287</v>
      </c>
      <c r="D20" s="25" t="s">
        <v>288</v>
      </c>
      <c r="E20" s="25" t="s">
        <v>330</v>
      </c>
      <c r="F20" s="25" t="s">
        <v>323</v>
      </c>
      <c r="G20" s="28" t="s">
        <v>128</v>
      </c>
      <c r="H20" s="28" t="s">
        <v>289</v>
      </c>
      <c r="I20" s="28" t="s">
        <v>129</v>
      </c>
      <c r="J20" s="26"/>
      <c r="K20" s="26" t="str">
        <f>"235,0"</f>
        <v>235,0</v>
      </c>
      <c r="L20" s="26" t="str">
        <f>"157,6615"</f>
        <v>157,6615</v>
      </c>
      <c r="M20" s="25"/>
    </row>
    <row r="21" spans="1:13">
      <c r="A21" s="13" t="s">
        <v>300</v>
      </c>
      <c r="B21" s="12" t="s">
        <v>290</v>
      </c>
      <c r="C21" s="12" t="s">
        <v>291</v>
      </c>
      <c r="D21" s="12" t="s">
        <v>292</v>
      </c>
      <c r="E21" s="12" t="s">
        <v>330</v>
      </c>
      <c r="F21" s="12" t="s">
        <v>320</v>
      </c>
      <c r="G21" s="22" t="s">
        <v>135</v>
      </c>
      <c r="H21" s="23" t="s">
        <v>148</v>
      </c>
      <c r="I21" s="23" t="s">
        <v>285</v>
      </c>
      <c r="J21" s="13"/>
      <c r="K21" s="13" t="str">
        <f>"190,0"</f>
        <v>190,0</v>
      </c>
      <c r="L21" s="13" t="str">
        <f>"129,8080"</f>
        <v>129,8080</v>
      </c>
      <c r="M21" s="12"/>
    </row>
    <row r="22" spans="1:13">
      <c r="B22" s="6" t="s">
        <v>51</v>
      </c>
    </row>
    <row r="23" spans="1:13" ht="16">
      <c r="A23" s="56" t="s">
        <v>52</v>
      </c>
      <c r="B23" s="56"/>
      <c r="C23" s="56"/>
      <c r="D23" s="56"/>
      <c r="E23" s="56"/>
      <c r="F23" s="56"/>
      <c r="G23" s="56"/>
      <c r="H23" s="56"/>
      <c r="I23" s="56"/>
      <c r="J23" s="56"/>
    </row>
    <row r="24" spans="1:13">
      <c r="A24" s="9" t="s">
        <v>50</v>
      </c>
      <c r="B24" s="8" t="s">
        <v>293</v>
      </c>
      <c r="C24" s="8" t="s">
        <v>294</v>
      </c>
      <c r="D24" s="8" t="s">
        <v>295</v>
      </c>
      <c r="E24" s="8" t="s">
        <v>330</v>
      </c>
      <c r="F24" s="8" t="s">
        <v>161</v>
      </c>
      <c r="G24" s="18" t="s">
        <v>154</v>
      </c>
      <c r="H24" s="18" t="s">
        <v>32</v>
      </c>
      <c r="I24" s="19" t="s">
        <v>28</v>
      </c>
      <c r="J24" s="9"/>
      <c r="K24" s="9" t="str">
        <f>"230,0"</f>
        <v>230,0</v>
      </c>
      <c r="L24" s="9" t="str">
        <f>"147,4990"</f>
        <v>147,4990</v>
      </c>
      <c r="M24" s="8"/>
    </row>
    <row r="25" spans="1:13">
      <c r="B25" s="6" t="s">
        <v>51</v>
      </c>
    </row>
    <row r="26" spans="1:13" ht="16">
      <c r="A26" s="56" t="s">
        <v>22</v>
      </c>
      <c r="B26" s="56"/>
      <c r="C26" s="56"/>
      <c r="D26" s="56"/>
      <c r="E26" s="56"/>
      <c r="F26" s="56"/>
      <c r="G26" s="56"/>
      <c r="H26" s="56"/>
      <c r="I26" s="56"/>
      <c r="J26" s="56"/>
    </row>
    <row r="27" spans="1:13">
      <c r="A27" s="11" t="s">
        <v>50</v>
      </c>
      <c r="B27" s="10" t="s">
        <v>261</v>
      </c>
      <c r="C27" s="10" t="s">
        <v>296</v>
      </c>
      <c r="D27" s="10" t="s">
        <v>35</v>
      </c>
      <c r="E27" s="10" t="s">
        <v>330</v>
      </c>
      <c r="F27" s="10" t="s">
        <v>263</v>
      </c>
      <c r="G27" s="21" t="s">
        <v>154</v>
      </c>
      <c r="H27" s="21" t="s">
        <v>31</v>
      </c>
      <c r="I27" s="20" t="s">
        <v>32</v>
      </c>
      <c r="J27" s="11"/>
      <c r="K27" s="11" t="str">
        <f>"220,0"</f>
        <v>220,0</v>
      </c>
      <c r="L27" s="11" t="str">
        <f>"137,3680"</f>
        <v>137,3680</v>
      </c>
      <c r="M27" s="10"/>
    </row>
    <row r="28" spans="1:13">
      <c r="A28" s="13" t="s">
        <v>50</v>
      </c>
      <c r="B28" s="12" t="s">
        <v>261</v>
      </c>
      <c r="C28" s="12" t="s">
        <v>262</v>
      </c>
      <c r="D28" s="12" t="s">
        <v>35</v>
      </c>
      <c r="E28" s="12" t="s">
        <v>332</v>
      </c>
      <c r="F28" s="12" t="s">
        <v>263</v>
      </c>
      <c r="G28" s="22" t="s">
        <v>154</v>
      </c>
      <c r="H28" s="22" t="s">
        <v>31</v>
      </c>
      <c r="I28" s="23" t="s">
        <v>32</v>
      </c>
      <c r="J28" s="13"/>
      <c r="K28" s="13" t="str">
        <f>"220,0"</f>
        <v>220,0</v>
      </c>
      <c r="L28" s="13" t="str">
        <f>"171,7100"</f>
        <v>171,7100</v>
      </c>
      <c r="M28" s="12"/>
    </row>
    <row r="29" spans="1:13">
      <c r="B29" s="6" t="s">
        <v>51</v>
      </c>
    </row>
    <row r="30" spans="1:13" ht="16">
      <c r="A30" s="56" t="s">
        <v>157</v>
      </c>
      <c r="B30" s="56"/>
      <c r="C30" s="56"/>
      <c r="D30" s="56"/>
      <c r="E30" s="56"/>
      <c r="F30" s="56"/>
      <c r="G30" s="56"/>
      <c r="H30" s="56"/>
      <c r="I30" s="56"/>
      <c r="J30" s="56"/>
    </row>
    <row r="31" spans="1:13">
      <c r="A31" s="9" t="s">
        <v>50</v>
      </c>
      <c r="B31" s="8" t="s">
        <v>158</v>
      </c>
      <c r="C31" s="8" t="s">
        <v>159</v>
      </c>
      <c r="D31" s="8" t="s">
        <v>160</v>
      </c>
      <c r="E31" s="8" t="s">
        <v>330</v>
      </c>
      <c r="F31" s="8" t="s">
        <v>161</v>
      </c>
      <c r="G31" s="18" t="s">
        <v>15</v>
      </c>
      <c r="H31" s="18" t="s">
        <v>67</v>
      </c>
      <c r="I31" s="19" t="s">
        <v>162</v>
      </c>
      <c r="J31" s="9"/>
      <c r="K31" s="9" t="str">
        <f>"282,5"</f>
        <v>282,5</v>
      </c>
      <c r="L31" s="9" t="str">
        <f>"166,4772"</f>
        <v>166,4772</v>
      </c>
      <c r="M31" s="8"/>
    </row>
    <row r="32" spans="1:13">
      <c r="B32" s="6" t="s">
        <v>51</v>
      </c>
    </row>
    <row r="35" spans="1:6" ht="18">
      <c r="B35" s="14" t="s">
        <v>41</v>
      </c>
      <c r="C35" s="14"/>
    </row>
    <row r="36" spans="1:6" ht="16">
      <c r="B36" s="15" t="s">
        <v>42</v>
      </c>
      <c r="C36" s="15"/>
    </row>
    <row r="37" spans="1:6" ht="14">
      <c r="B37" s="16"/>
      <c r="C37" s="17" t="s">
        <v>43</v>
      </c>
    </row>
    <row r="38" spans="1:6" ht="14">
      <c r="A38" s="1"/>
      <c r="B38" s="5" t="s">
        <v>44</v>
      </c>
      <c r="C38" s="5" t="s">
        <v>45</v>
      </c>
      <c r="D38" s="5" t="s">
        <v>318</v>
      </c>
      <c r="E38" s="5" t="s">
        <v>210</v>
      </c>
      <c r="F38" s="5" t="s">
        <v>47</v>
      </c>
    </row>
    <row r="39" spans="1:6">
      <c r="A39" s="24"/>
      <c r="B39" s="6" t="s">
        <v>158</v>
      </c>
      <c r="C39" s="6" t="s">
        <v>43</v>
      </c>
      <c r="D39" s="7" t="s">
        <v>170</v>
      </c>
      <c r="E39" s="7" t="s">
        <v>67</v>
      </c>
      <c r="F39" s="7" t="s">
        <v>297</v>
      </c>
    </row>
    <row r="40" spans="1:6">
      <c r="A40" s="24"/>
      <c r="B40" s="6" t="s">
        <v>130</v>
      </c>
      <c r="C40" s="6" t="s">
        <v>43</v>
      </c>
      <c r="D40" s="7" t="s">
        <v>168</v>
      </c>
      <c r="E40" s="7" t="s">
        <v>27</v>
      </c>
      <c r="F40" s="7" t="s">
        <v>298</v>
      </c>
    </row>
    <row r="41" spans="1:6">
      <c r="A41" s="24"/>
      <c r="B41" s="6" t="s">
        <v>136</v>
      </c>
      <c r="C41" s="6" t="s">
        <v>43</v>
      </c>
      <c r="D41" s="7" t="s">
        <v>48</v>
      </c>
      <c r="E41" s="7" t="s">
        <v>129</v>
      </c>
      <c r="F41" s="7" t="s">
        <v>299</v>
      </c>
    </row>
  </sheetData>
  <mergeCells count="19">
    <mergeCell ref="A30:J30"/>
    <mergeCell ref="B3:B4"/>
    <mergeCell ref="A8:J8"/>
    <mergeCell ref="A11:J11"/>
    <mergeCell ref="A14:J14"/>
    <mergeCell ref="A18:J18"/>
    <mergeCell ref="A23:J23"/>
    <mergeCell ref="A26:J26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3.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33.33203125" style="6" bestFit="1" customWidth="1"/>
    <col min="7" max="9" width="5.5" style="7" customWidth="1"/>
    <col min="10" max="10" width="4.83203125" style="7" customWidth="1"/>
    <col min="11" max="11" width="10.5" style="7" bestFit="1" customWidth="1"/>
    <col min="12" max="12" width="8.5" style="7" bestFit="1" customWidth="1"/>
    <col min="13" max="13" width="28.1640625" style="6" bestFit="1" customWidth="1"/>
    <col min="14" max="16384" width="9.1640625" style="3"/>
  </cols>
  <sheetData>
    <row r="1" spans="1:13" s="2" customFormat="1" ht="29" customHeight="1">
      <c r="A1" s="45" t="s">
        <v>310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326</v>
      </c>
      <c r="B3" s="57" t="s">
        <v>0</v>
      </c>
      <c r="C3" s="55" t="s">
        <v>327</v>
      </c>
      <c r="D3" s="55" t="s">
        <v>6</v>
      </c>
      <c r="E3" s="39" t="s">
        <v>328</v>
      </c>
      <c r="F3" s="39" t="s">
        <v>5</v>
      </c>
      <c r="G3" s="39" t="s">
        <v>9</v>
      </c>
      <c r="H3" s="39"/>
      <c r="I3" s="39"/>
      <c r="J3" s="39"/>
      <c r="K3" s="39" t="s">
        <v>211</v>
      </c>
      <c r="L3" s="39" t="s">
        <v>3</v>
      </c>
      <c r="M3" s="41" t="s">
        <v>2</v>
      </c>
    </row>
    <row r="4" spans="1:13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52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9" t="s">
        <v>50</v>
      </c>
      <c r="B6" s="8" t="s">
        <v>53</v>
      </c>
      <c r="C6" s="8" t="s">
        <v>54</v>
      </c>
      <c r="D6" s="8" t="s">
        <v>55</v>
      </c>
      <c r="E6" s="8" t="s">
        <v>330</v>
      </c>
      <c r="F6" s="8" t="s">
        <v>56</v>
      </c>
      <c r="G6" s="18" t="s">
        <v>59</v>
      </c>
      <c r="H6" s="18" t="s">
        <v>60</v>
      </c>
      <c r="I6" s="19" t="s">
        <v>61</v>
      </c>
      <c r="J6" s="9"/>
      <c r="K6" s="9" t="str">
        <f>"305,0"</f>
        <v>305,0</v>
      </c>
      <c r="L6" s="9" t="str">
        <f>"195,2610"</f>
        <v>195,2610</v>
      </c>
      <c r="M6" s="8"/>
    </row>
    <row r="7" spans="1:13">
      <c r="B7" s="6" t="s">
        <v>51</v>
      </c>
    </row>
    <row r="8" spans="1:13" ht="16">
      <c r="A8" s="56" t="s">
        <v>22</v>
      </c>
      <c r="B8" s="56"/>
      <c r="C8" s="56"/>
      <c r="D8" s="56"/>
      <c r="E8" s="56"/>
      <c r="F8" s="56"/>
      <c r="G8" s="56"/>
      <c r="H8" s="56"/>
      <c r="I8" s="56"/>
      <c r="J8" s="56"/>
    </row>
    <row r="9" spans="1:13">
      <c r="A9" s="11" t="s">
        <v>50</v>
      </c>
      <c r="B9" s="10" t="s">
        <v>269</v>
      </c>
      <c r="C9" s="10" t="s">
        <v>270</v>
      </c>
      <c r="D9" s="10" t="s">
        <v>271</v>
      </c>
      <c r="E9" s="10" t="s">
        <v>330</v>
      </c>
      <c r="F9" s="10" t="s">
        <v>272</v>
      </c>
      <c r="G9" s="21" t="s">
        <v>273</v>
      </c>
      <c r="H9" s="21" t="s">
        <v>274</v>
      </c>
      <c r="I9" s="20" t="s">
        <v>275</v>
      </c>
      <c r="J9" s="11"/>
      <c r="K9" s="11" t="str">
        <f>"345,0"</f>
        <v>345,0</v>
      </c>
      <c r="L9" s="11" t="str">
        <f>"215,1075"</f>
        <v>215,1075</v>
      </c>
      <c r="M9" s="10"/>
    </row>
    <row r="10" spans="1:13">
      <c r="A10" s="13" t="s">
        <v>50</v>
      </c>
      <c r="B10" s="12" t="s">
        <v>276</v>
      </c>
      <c r="C10" s="12" t="s">
        <v>277</v>
      </c>
      <c r="D10" s="12" t="s">
        <v>278</v>
      </c>
      <c r="E10" s="12" t="s">
        <v>332</v>
      </c>
      <c r="F10" s="12" t="s">
        <v>161</v>
      </c>
      <c r="G10" s="22" t="s">
        <v>140</v>
      </c>
      <c r="H10" s="22" t="s">
        <v>40</v>
      </c>
      <c r="I10" s="22" t="s">
        <v>66</v>
      </c>
      <c r="J10" s="13"/>
      <c r="K10" s="13" t="str">
        <f>"265,0"</f>
        <v>265,0</v>
      </c>
      <c r="L10" s="13" t="str">
        <f>"195,6873"</f>
        <v>195,6873</v>
      </c>
      <c r="M10" s="30" t="s">
        <v>306</v>
      </c>
    </row>
    <row r="11" spans="1:13">
      <c r="B11" s="6" t="s">
        <v>51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"/>
  <sheetViews>
    <sheetView tabSelected="1"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2.1640625" style="6" customWidth="1"/>
    <col min="3" max="3" width="28.5" style="6" bestFit="1" customWidth="1"/>
    <col min="4" max="4" width="21.5" style="6" bestFit="1" customWidth="1"/>
    <col min="5" max="5" width="10.5" style="6" bestFit="1" customWidth="1"/>
    <col min="6" max="6" width="32" style="6" bestFit="1" customWidth="1"/>
    <col min="7" max="9" width="4.5" style="7" customWidth="1"/>
    <col min="10" max="10" width="4.83203125" style="7" customWidth="1"/>
    <col min="11" max="11" width="10.5" style="7" bestFit="1" customWidth="1"/>
    <col min="12" max="12" width="7.6640625" style="7" bestFit="1" customWidth="1"/>
    <col min="13" max="13" width="15.5" style="6" bestFit="1" customWidth="1"/>
    <col min="14" max="16384" width="9.1640625" style="3"/>
  </cols>
  <sheetData>
    <row r="1" spans="1:13" s="2" customFormat="1" ht="29" customHeight="1">
      <c r="A1" s="45" t="s">
        <v>308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s="1" customFormat="1" ht="12.75" customHeight="1">
      <c r="A3" s="53" t="s">
        <v>326</v>
      </c>
      <c r="B3" s="57" t="s">
        <v>0</v>
      </c>
      <c r="C3" s="55" t="s">
        <v>327</v>
      </c>
      <c r="D3" s="55" t="s">
        <v>6</v>
      </c>
      <c r="E3" s="39" t="s">
        <v>328</v>
      </c>
      <c r="F3" s="39" t="s">
        <v>5</v>
      </c>
      <c r="G3" s="39" t="s">
        <v>325</v>
      </c>
      <c r="H3" s="39"/>
      <c r="I3" s="39"/>
      <c r="J3" s="39"/>
      <c r="K3" s="39" t="s">
        <v>211</v>
      </c>
      <c r="L3" s="39" t="s">
        <v>3</v>
      </c>
      <c r="M3" s="41" t="s">
        <v>2</v>
      </c>
    </row>
    <row r="4" spans="1:13" s="1" customFormat="1" ht="21" customHeight="1" thickBot="1">
      <c r="A4" s="54"/>
      <c r="B4" s="58"/>
      <c r="C4" s="40"/>
      <c r="D4" s="40"/>
      <c r="E4" s="40"/>
      <c r="F4" s="40"/>
      <c r="G4" s="4">
        <v>1</v>
      </c>
      <c r="H4" s="4">
        <v>2</v>
      </c>
      <c r="I4" s="4">
        <v>3</v>
      </c>
      <c r="J4" s="4" t="s">
        <v>4</v>
      </c>
      <c r="K4" s="40"/>
      <c r="L4" s="40"/>
      <c r="M4" s="42"/>
    </row>
    <row r="5" spans="1:13" ht="16">
      <c r="A5" s="43" t="s">
        <v>103</v>
      </c>
      <c r="B5" s="43"/>
      <c r="C5" s="44"/>
      <c r="D5" s="44"/>
      <c r="E5" s="44"/>
      <c r="F5" s="44"/>
      <c r="G5" s="44"/>
      <c r="H5" s="44"/>
      <c r="I5" s="44"/>
      <c r="J5" s="44"/>
    </row>
    <row r="6" spans="1:13">
      <c r="A6" s="9" t="s">
        <v>50</v>
      </c>
      <c r="B6" s="8" t="s">
        <v>229</v>
      </c>
      <c r="C6" s="8" t="s">
        <v>230</v>
      </c>
      <c r="D6" s="8" t="s">
        <v>231</v>
      </c>
      <c r="E6" s="8" t="s">
        <v>331</v>
      </c>
      <c r="F6" s="8" t="s">
        <v>232</v>
      </c>
      <c r="G6" s="18" t="s">
        <v>228</v>
      </c>
      <c r="H6" s="18" t="s">
        <v>86</v>
      </c>
      <c r="I6" s="18" t="s">
        <v>87</v>
      </c>
      <c r="J6" s="9"/>
      <c r="K6" s="9" t="str">
        <f>"50,0"</f>
        <v>50,0</v>
      </c>
      <c r="L6" s="9" t="str">
        <f>"35,6353"</f>
        <v>35,6353</v>
      </c>
      <c r="M6" s="8"/>
    </row>
    <row r="7" spans="1:13">
      <c r="B7" s="6" t="s">
        <v>51</v>
      </c>
    </row>
    <row r="8" spans="1:13" ht="16">
      <c r="A8" s="56" t="s">
        <v>10</v>
      </c>
      <c r="B8" s="56"/>
      <c r="C8" s="56"/>
      <c r="D8" s="56"/>
      <c r="E8" s="56"/>
      <c r="F8" s="56"/>
      <c r="G8" s="56"/>
      <c r="H8" s="56"/>
      <c r="I8" s="56"/>
      <c r="J8" s="56"/>
    </row>
    <row r="9" spans="1:13">
      <c r="A9" s="11" t="s">
        <v>50</v>
      </c>
      <c r="B9" s="10" t="s">
        <v>301</v>
      </c>
      <c r="C9" s="10" t="s">
        <v>324</v>
      </c>
      <c r="D9" s="10" t="s">
        <v>302</v>
      </c>
      <c r="E9" s="10" t="s">
        <v>331</v>
      </c>
      <c r="F9" s="10" t="s">
        <v>161</v>
      </c>
      <c r="G9" s="20" t="s">
        <v>303</v>
      </c>
      <c r="H9" s="21" t="s">
        <v>113</v>
      </c>
      <c r="I9" s="20" t="s">
        <v>223</v>
      </c>
      <c r="J9" s="11"/>
      <c r="K9" s="11" t="str">
        <f>"72,5"</f>
        <v>72,5</v>
      </c>
      <c r="L9" s="11" t="str">
        <f>"47,9660"</f>
        <v>47,9660</v>
      </c>
      <c r="M9" s="10"/>
    </row>
    <row r="10" spans="1:13">
      <c r="A10" s="13" t="s">
        <v>50</v>
      </c>
      <c r="B10" s="12" t="s">
        <v>241</v>
      </c>
      <c r="C10" s="12" t="s">
        <v>242</v>
      </c>
      <c r="D10" s="12" t="s">
        <v>243</v>
      </c>
      <c r="E10" s="12" t="s">
        <v>332</v>
      </c>
      <c r="F10" s="12" t="s">
        <v>244</v>
      </c>
      <c r="G10" s="22" t="s">
        <v>304</v>
      </c>
      <c r="H10" s="23" t="s">
        <v>219</v>
      </c>
      <c r="I10" s="23" t="s">
        <v>111</v>
      </c>
      <c r="J10" s="13"/>
      <c r="K10" s="13" t="str">
        <f>"30,0"</f>
        <v>30,0</v>
      </c>
      <c r="L10" s="13" t="str">
        <f>"23,5250"</f>
        <v>23,5250</v>
      </c>
      <c r="M10" s="12"/>
    </row>
    <row r="11" spans="1:13">
      <c r="B11" s="6" t="s">
        <v>51</v>
      </c>
    </row>
    <row r="12" spans="1:13" ht="16">
      <c r="A12" s="56" t="s">
        <v>163</v>
      </c>
      <c r="B12" s="56"/>
      <c r="C12" s="56"/>
      <c r="D12" s="56"/>
      <c r="E12" s="56"/>
      <c r="F12" s="56"/>
      <c r="G12" s="56"/>
      <c r="H12" s="56"/>
      <c r="I12" s="56"/>
      <c r="J12" s="56"/>
    </row>
    <row r="13" spans="1:13">
      <c r="A13" s="9" t="s">
        <v>50</v>
      </c>
      <c r="B13" s="8" t="s">
        <v>198</v>
      </c>
      <c r="C13" s="8" t="s">
        <v>199</v>
      </c>
      <c r="D13" s="8" t="s">
        <v>200</v>
      </c>
      <c r="E13" s="8" t="s">
        <v>330</v>
      </c>
      <c r="F13" s="8" t="s">
        <v>322</v>
      </c>
      <c r="G13" s="19" t="s">
        <v>112</v>
      </c>
      <c r="H13" s="18" t="s">
        <v>89</v>
      </c>
      <c r="I13" s="19" t="s">
        <v>84</v>
      </c>
      <c r="J13" s="9"/>
      <c r="K13" s="9" t="str">
        <f>"80,0"</f>
        <v>80,0</v>
      </c>
      <c r="L13" s="9" t="str">
        <f>"44,1400"</f>
        <v>44,1400</v>
      </c>
      <c r="M13" s="8"/>
    </row>
    <row r="14" spans="1:13">
      <c r="B14" s="6" t="s">
        <v>51</v>
      </c>
    </row>
  </sheetData>
  <mergeCells count="14">
    <mergeCell ref="A8:J8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WRPF ПЛ без экипировки ДК</vt:lpstr>
      <vt:lpstr>WRPF ПЛ без экипировки</vt:lpstr>
      <vt:lpstr>WRPF ПЛ в бинтах</vt:lpstr>
      <vt:lpstr>WRPF Жим лежа без экип ДК</vt:lpstr>
      <vt:lpstr>WRPF Жим лежа без экип</vt:lpstr>
      <vt:lpstr>WEPF Жим многослой</vt:lpstr>
      <vt:lpstr>WEPF Жим софт многопетельная</vt:lpstr>
      <vt:lpstr>WRPF Тяга без экипировки ДК</vt:lpstr>
      <vt:lpstr>WRPF Тяга без экипировки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2020-10-01T12:34:07Z</dcterms:modified>
</cp:coreProperties>
</file>