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C5075361-CCB4-8740-A133-50D0AAEF4302}" xr6:coauthVersionLast="45" xr6:coauthVersionMax="45" xr10:uidLastSave="{00000000-0000-0000-0000-000000000000}"/>
  <bookViews>
    <workbookView xWindow="480" yWindow="460" windowWidth="28320" windowHeight="15900" xr2:uid="{00000000-000D-0000-FFFF-FFFF00000000}"/>
  </bookViews>
  <sheets>
    <sheet name="СПР Пауэрспорт ДК" sheetId="46" r:id="rId1"/>
    <sheet name="СПР Жим стоя ДК" sheetId="42" r:id="rId2"/>
    <sheet name="СПР Подъем на бицепс ДК" sheetId="44" r:id="rId3"/>
    <sheet name="СПР Подъем на бицепс" sheetId="43" r:id="rId4"/>
    <sheet name="ФЖД Военный жим на макс." sheetId="6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67" l="1"/>
  <c r="K14" i="67"/>
  <c r="L11" i="67"/>
  <c r="K11" i="67"/>
  <c r="L8" i="67"/>
  <c r="K8" i="67"/>
  <c r="L7" i="67"/>
  <c r="K7" i="67"/>
  <c r="L6" i="67"/>
  <c r="K6" i="67"/>
  <c r="P22" i="46"/>
  <c r="O22" i="46"/>
  <c r="P19" i="46"/>
  <c r="O19" i="46"/>
  <c r="P18" i="46"/>
  <c r="O18" i="46"/>
  <c r="P15" i="46"/>
  <c r="O15" i="46"/>
  <c r="P14" i="46"/>
  <c r="O14" i="46"/>
  <c r="P13" i="46"/>
  <c r="O13" i="46"/>
  <c r="P10" i="46"/>
  <c r="O10" i="46"/>
  <c r="P9" i="46"/>
  <c r="O9" i="46"/>
  <c r="P6" i="46"/>
  <c r="O6" i="46"/>
  <c r="L23" i="44"/>
  <c r="K23" i="44"/>
  <c r="L22" i="44"/>
  <c r="K22" i="44"/>
  <c r="L19" i="44"/>
  <c r="K19" i="44"/>
  <c r="L18" i="44"/>
  <c r="K18" i="44"/>
  <c r="L17" i="44"/>
  <c r="K17" i="44"/>
  <c r="L14" i="44"/>
  <c r="K14" i="44"/>
  <c r="L13" i="44"/>
  <c r="K13" i="44"/>
  <c r="L12" i="44"/>
  <c r="K12" i="44"/>
  <c r="L11" i="44"/>
  <c r="K11" i="44"/>
  <c r="L8" i="44"/>
  <c r="K8" i="44"/>
  <c r="L7" i="44"/>
  <c r="K7" i="44"/>
  <c r="L6" i="44"/>
  <c r="K6" i="44"/>
  <c r="L16" i="43"/>
  <c r="K16" i="43"/>
  <c r="L13" i="43"/>
  <c r="K13" i="43"/>
  <c r="L12" i="43"/>
  <c r="K12" i="43"/>
  <c r="L9" i="43"/>
  <c r="K9" i="43"/>
  <c r="L6" i="43"/>
  <c r="K6" i="43"/>
  <c r="L10" i="42"/>
  <c r="K10" i="42"/>
  <c r="L9" i="42"/>
  <c r="K9" i="42"/>
  <c r="L6" i="42"/>
  <c r="K6" i="42"/>
</calcChain>
</file>

<file path=xl/sharedStrings.xml><?xml version="1.0" encoding="utf-8"?>
<sst xmlns="http://schemas.openxmlformats.org/spreadsheetml/2006/main" count="452" uniqueCount="163">
  <si>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</si>
  <si>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</si>
  <si>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</si>
  <si>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</si>
  <si>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</si>
  <si>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</si>
  <si>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</si>
  <si>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/>
  </si>
  <si>
    <t>Жим лёжа</t>
  </si>
  <si>
    <t>ВЕСОВАЯ КАТЕГОРИЯ   100</t>
  </si>
  <si>
    <t>ВЕСОВАЯ КАТЕГОРИЯ   110</t>
  </si>
  <si>
    <t>190,0</t>
  </si>
  <si>
    <t>200,0</t>
  </si>
  <si>
    <t>1</t>
  </si>
  <si>
    <t>70,0</t>
  </si>
  <si>
    <t>80,0</t>
  </si>
  <si>
    <t>87,5</t>
  </si>
  <si>
    <t>55,0</t>
  </si>
  <si>
    <t>60,0</t>
  </si>
  <si>
    <t>62,5</t>
  </si>
  <si>
    <t>135,0</t>
  </si>
  <si>
    <t>ВЕСОВАЯ КАТЕГОРИЯ   75</t>
  </si>
  <si>
    <t>90,0</t>
  </si>
  <si>
    <t>95,0</t>
  </si>
  <si>
    <t>ВЕСОВАЯ КАТЕГОРИЯ   82.5</t>
  </si>
  <si>
    <t>130,0</t>
  </si>
  <si>
    <t>137,5</t>
  </si>
  <si>
    <t>150,0</t>
  </si>
  <si>
    <t>170,0</t>
  </si>
  <si>
    <t>ВЕСОВАЯ КАТЕГОРИЯ   90</t>
  </si>
  <si>
    <t xml:space="preserve">Иркутск/Иркутская область </t>
  </si>
  <si>
    <t>140,0</t>
  </si>
  <si>
    <t>205,0</t>
  </si>
  <si>
    <t xml:space="preserve">Ангарск/Иркутская область </t>
  </si>
  <si>
    <t>155,0</t>
  </si>
  <si>
    <t>2</t>
  </si>
  <si>
    <t>50,0</t>
  </si>
  <si>
    <t>65,0</t>
  </si>
  <si>
    <t>75,0</t>
  </si>
  <si>
    <t>82,5</t>
  </si>
  <si>
    <t>72,5</t>
  </si>
  <si>
    <t>40,0</t>
  </si>
  <si>
    <t>42,5</t>
  </si>
  <si>
    <t>45,0</t>
  </si>
  <si>
    <t>52,5</t>
  </si>
  <si>
    <t>57,5</t>
  </si>
  <si>
    <t>ВЕСОВАЯ КАТЕГОРИЯ   60</t>
  </si>
  <si>
    <t>ВЕСОВАЯ КАТЕГОРИЯ   67.5</t>
  </si>
  <si>
    <t>47,5</t>
  </si>
  <si>
    <t>67,50</t>
  </si>
  <si>
    <t>77,5</t>
  </si>
  <si>
    <t>127,5</t>
  </si>
  <si>
    <t>Новиков Евгений</t>
  </si>
  <si>
    <t>Открытая (05.01.1983)/38</t>
  </si>
  <si>
    <t>99,90</t>
  </si>
  <si>
    <t xml:space="preserve">Саянск/Иркутская область </t>
  </si>
  <si>
    <t>Четвертных Александр</t>
  </si>
  <si>
    <t>Открытая (13.06.1977)/44</t>
  </si>
  <si>
    <t>98,40</t>
  </si>
  <si>
    <t>192,5</t>
  </si>
  <si>
    <t>Тирских Алексей</t>
  </si>
  <si>
    <t>Открытая (04.10.1985)/36</t>
  </si>
  <si>
    <t>108,70</t>
  </si>
  <si>
    <t>ВЕСОВАЯ КАТЕГОРИЯ   125</t>
  </si>
  <si>
    <t xml:space="preserve">Киренск/Иркутская область </t>
  </si>
  <si>
    <t>Результат</t>
  </si>
  <si>
    <t>102,5</t>
  </si>
  <si>
    <t>67,5</t>
  </si>
  <si>
    <t>73,90</t>
  </si>
  <si>
    <t xml:space="preserve">Шелехов/Иркутская область </t>
  </si>
  <si>
    <t>Мамруков Михаил</t>
  </si>
  <si>
    <t>73,60</t>
  </si>
  <si>
    <t>Колков Владислав</t>
  </si>
  <si>
    <t>86,60</t>
  </si>
  <si>
    <t>ВЕСОВАЯ КАТЕГОРИЯ   140+</t>
  </si>
  <si>
    <t>Чахалов Василий</t>
  </si>
  <si>
    <t>Открытая (07.12.1993)/27</t>
  </si>
  <si>
    <t>179,00</t>
  </si>
  <si>
    <t>Николаев Иван</t>
  </si>
  <si>
    <t>Открытая (29.12.1991)/29</t>
  </si>
  <si>
    <t>67,40</t>
  </si>
  <si>
    <t>Абрамов Константин</t>
  </si>
  <si>
    <t>71,60</t>
  </si>
  <si>
    <t>Харахинов Денис</t>
  </si>
  <si>
    <t>Открытая (15.02.1992)/29</t>
  </si>
  <si>
    <t>79,40</t>
  </si>
  <si>
    <t>Лазаренко Виталий</t>
  </si>
  <si>
    <t>Открытая (30.03.1988)/33</t>
  </si>
  <si>
    <t>81,80</t>
  </si>
  <si>
    <t>Бернин Денис</t>
  </si>
  <si>
    <t>Открытая (23.01.1996)/25</t>
  </si>
  <si>
    <t>66,90</t>
  </si>
  <si>
    <t>Терехин Денис</t>
  </si>
  <si>
    <t>86,50</t>
  </si>
  <si>
    <t>Дубинин Максим</t>
  </si>
  <si>
    <t>Открытая (25.08.1983)/38</t>
  </si>
  <si>
    <t>100,00</t>
  </si>
  <si>
    <t>Казимиренок Алексей</t>
  </si>
  <si>
    <t>Открытая (07.01.1993)/28</t>
  </si>
  <si>
    <t>117,00</t>
  </si>
  <si>
    <t>Пальцев Евгений</t>
  </si>
  <si>
    <t>67,30</t>
  </si>
  <si>
    <t xml:space="preserve">Черемхово/Иркутская область </t>
  </si>
  <si>
    <t>Сиденов Дмитрий</t>
  </si>
  <si>
    <t>Литвинов Никита</t>
  </si>
  <si>
    <t>Кудля Николай</t>
  </si>
  <si>
    <t>Открытая (13.06.1987)/34</t>
  </si>
  <si>
    <t>74,40</t>
  </si>
  <si>
    <t>Брюханов Данила</t>
  </si>
  <si>
    <t>81,50</t>
  </si>
  <si>
    <t>Коршунов Роман</t>
  </si>
  <si>
    <t>Открытая (12.07.1990)/31</t>
  </si>
  <si>
    <t>79,10</t>
  </si>
  <si>
    <t>Пахтусов Владислав</t>
  </si>
  <si>
    <t>Открытая (03.07.1997)/24</t>
  </si>
  <si>
    <t>87,90</t>
  </si>
  <si>
    <t>Туктаманов Артем</t>
  </si>
  <si>
    <t>59,00</t>
  </si>
  <si>
    <t>Лыков Евгений</t>
  </si>
  <si>
    <t>Открытая (01.02.1990)/31</t>
  </si>
  <si>
    <t>65,80</t>
  </si>
  <si>
    <t>Стрелков Сергей</t>
  </si>
  <si>
    <t>Чупров Алексей</t>
  </si>
  <si>
    <t>Открытая (09.08.1991)/30</t>
  </si>
  <si>
    <t>73,30</t>
  </si>
  <si>
    <t>Тяга</t>
  </si>
  <si>
    <t>167,5</t>
  </si>
  <si>
    <t>ВЕСОВАЯ КАТЕГОРИЯ   130+</t>
  </si>
  <si>
    <t>Всероссийский мастерский турнир "Кубок Байкала"
ФЖД Военный жим на максимум
Иркутск/Иркутская область, 03-05 декабря 2021 года</t>
  </si>
  <si>
    <t>Всероссийский мастерский турнир "Кубок Байкала"
СПР Пауэрспорт ДК
Иркутск/Иркутская область, 03-05 декабря 2021 года</t>
  </si>
  <si>
    <t>Всероссийский мастерский турнир "Кубок Байкала"
СПР Строгий подъем штанги на бицепс ДК
Иркутск/Иркутская область, 03-05 декабря 2021 года</t>
  </si>
  <si>
    <t>Всероссийский мастерский турнир "Кубок Байкала"
СПР Строгий подъем штанги на бицепс
Иркутск/Иркутская область, 03-05 декабря 2021 года</t>
  </si>
  <si>
    <t>Всероссийский мастерский турнир "Кубок Байкала"
СПР Жим штанги стоя ДК
Иркутск/Иркутская область, 03-05 декабря 2021 года</t>
  </si>
  <si>
    <t>Мастера 40-44 (13.06.1977)/44</t>
  </si>
  <si>
    <t>Юноши 13-19 (18.04.2004)/17</t>
  </si>
  <si>
    <t>Юноши 13-19 (20.06.2004)/17</t>
  </si>
  <si>
    <t>Юноши 13-19 (21.12.2003)/17</t>
  </si>
  <si>
    <t>Юноши 13-19 (03.07.2003)/18</t>
  </si>
  <si>
    <t>Юниоры 20-23 (17.08.2000)/21</t>
  </si>
  <si>
    <t>Юниоры 20-23 (06.09.1998)/23</t>
  </si>
  <si>
    <t>Юниоры 20-23 (16.05.2001)/20</t>
  </si>
  <si>
    <t>Мастера 40-49 (18.03.1977)/44</t>
  </si>
  <si>
    <t>Юноши 13-19 (15.11.2002)/19</t>
  </si>
  <si>
    <t>Юниоры 20-23 (13.05.1998)/23</t>
  </si>
  <si>
    <t xml:space="preserve">Улан-Удэ/Республика Бурятия </t>
  </si>
  <si>
    <t xml:space="preserve">Французов А. </t>
  </si>
  <si>
    <t xml:space="preserve">Беловал Е. </t>
  </si>
  <si>
    <t xml:space="preserve">Прилуцкий С. </t>
  </si>
  <si>
    <t>Еланцы/Иркутская область</t>
  </si>
  <si>
    <t xml:space="preserve">Михайловка/Иркутская область </t>
  </si>
  <si>
    <t xml:space="preserve">Харахинов Д. </t>
  </si>
  <si>
    <t xml:space="preserve">Еланцы/Иркутская область </t>
  </si>
  <si>
    <t>Михайловка/Иркутская область</t>
  </si>
  <si>
    <t xml:space="preserve">Кастанов В. </t>
  </si>
  <si>
    <t xml:space="preserve">Констатов В. </t>
  </si>
  <si>
    <t>Жим</t>
  </si>
  <si>
    <t>№</t>
  </si>
  <si>
    <t xml:space="preserve">
Дата рождения/Возраст</t>
  </si>
  <si>
    <t>Возрастная группа</t>
  </si>
  <si>
    <t>J</t>
  </si>
  <si>
    <t>O</t>
  </si>
  <si>
    <t>T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</si>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</sst>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7"/>
  <sheetViews>
    <sheetView tabSelected="1" workbookViewId="0">
      <selection activeCell="E23" sqref="E23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8" style="5" bestFit="1" customWidth="1"/>
    <col min="7" max="14" width="5.33203125" style="6" customWidth="1"/>
    <col min="15" max="15" width="7.6640625" style="6" bestFit="1" customWidth="1"/>
    <col min="16" max="16" width="8.5" style="6" bestFit="1" customWidth="1"/>
    <col min="17" max="17" width="17.5" style="5" bestFit="1" customWidth="1"/>
    <col min="18" max="16384" width="9.1640625" style="3"/>
  </cols>
  <sheetData>
    <row r="1" spans="1:17" s="2" customFormat="1" ht="29" customHeight="1">
      <c r="A1" s="33" t="s">
        <v>129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</row>
    <row r="2" spans="1:17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156</v>
      </c>
      <c r="B3" s="25" t="s">
        <v>0</v>
      </c>
      <c r="C3" s="43" t="s">
        <v>157</v>
      </c>
      <c r="D3" s="43" t="s">
        <v>6</v>
      </c>
      <c r="E3" s="27" t="s">
        <v>158</v>
      </c>
      <c r="F3" s="27" t="s">
        <v>5</v>
      </c>
      <c r="G3" s="27" t="s">
        <v>155</v>
      </c>
      <c r="H3" s="27"/>
      <c r="I3" s="27"/>
      <c r="J3" s="27"/>
      <c r="K3" s="27" t="s">
        <v>125</v>
      </c>
      <c r="L3" s="27"/>
      <c r="M3" s="27"/>
      <c r="N3" s="27"/>
      <c r="O3" s="27" t="s">
        <v>1</v>
      </c>
      <c r="P3" s="27" t="s">
        <v>3</v>
      </c>
      <c r="Q3" s="29" t="s">
        <v>2</v>
      </c>
    </row>
    <row r="4" spans="1:17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28"/>
      <c r="P4" s="28"/>
      <c r="Q4" s="30"/>
    </row>
    <row r="5" spans="1:17" ht="16">
      <c r="A5" s="31" t="s">
        <v>46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12" t="s">
        <v>13</v>
      </c>
      <c r="B6" s="11" t="s">
        <v>116</v>
      </c>
      <c r="C6" s="11" t="s">
        <v>134</v>
      </c>
      <c r="D6" s="11" t="s">
        <v>117</v>
      </c>
      <c r="E6" s="11" t="s">
        <v>161</v>
      </c>
      <c r="F6" s="11" t="s">
        <v>148</v>
      </c>
      <c r="G6" s="17" t="s">
        <v>36</v>
      </c>
      <c r="H6" s="17" t="s">
        <v>44</v>
      </c>
      <c r="I6" s="18" t="s">
        <v>17</v>
      </c>
      <c r="J6" s="12"/>
      <c r="K6" s="17" t="s">
        <v>41</v>
      </c>
      <c r="L6" s="17" t="s">
        <v>42</v>
      </c>
      <c r="M6" s="17" t="s">
        <v>43</v>
      </c>
      <c r="N6" s="12"/>
      <c r="O6" s="12" t="str">
        <f>"97,5"</f>
        <v>97,5</v>
      </c>
      <c r="P6" s="12" t="str">
        <f>"82,5484"</f>
        <v>82,5484</v>
      </c>
      <c r="Q6" s="11" t="s">
        <v>150</v>
      </c>
    </row>
    <row r="7" spans="1:17">
      <c r="B7" s="5" t="s">
        <v>7</v>
      </c>
    </row>
    <row r="8" spans="1:17" ht="16">
      <c r="A8" s="23" t="s">
        <v>47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7">
      <c r="A9" s="8" t="s">
        <v>13</v>
      </c>
      <c r="B9" s="7" t="s">
        <v>100</v>
      </c>
      <c r="C9" s="7" t="s">
        <v>135</v>
      </c>
      <c r="D9" s="7" t="s">
        <v>101</v>
      </c>
      <c r="E9" s="7" t="s">
        <v>161</v>
      </c>
      <c r="F9" s="7" t="s">
        <v>102</v>
      </c>
      <c r="G9" s="13" t="s">
        <v>36</v>
      </c>
      <c r="H9" s="13" t="s">
        <v>17</v>
      </c>
      <c r="I9" s="13" t="s">
        <v>18</v>
      </c>
      <c r="J9" s="8"/>
      <c r="K9" s="13" t="s">
        <v>43</v>
      </c>
      <c r="L9" s="13" t="s">
        <v>36</v>
      </c>
      <c r="M9" s="13" t="s">
        <v>44</v>
      </c>
      <c r="N9" s="8"/>
      <c r="O9" s="8" t="str">
        <f>"112,5"</f>
        <v>112,5</v>
      </c>
      <c r="P9" s="8" t="str">
        <f>"84,4144"</f>
        <v>84,4144</v>
      </c>
      <c r="Q9" s="7"/>
    </row>
    <row r="10" spans="1:17">
      <c r="A10" s="10" t="s">
        <v>13</v>
      </c>
      <c r="B10" s="9" t="s">
        <v>118</v>
      </c>
      <c r="C10" s="9" t="s">
        <v>119</v>
      </c>
      <c r="D10" s="9" t="s">
        <v>120</v>
      </c>
      <c r="E10" s="9" t="s">
        <v>160</v>
      </c>
      <c r="F10" s="9" t="s">
        <v>30</v>
      </c>
      <c r="G10" s="15" t="s">
        <v>43</v>
      </c>
      <c r="H10" s="15" t="s">
        <v>36</v>
      </c>
      <c r="I10" s="15" t="s">
        <v>44</v>
      </c>
      <c r="J10" s="10"/>
      <c r="K10" s="15" t="s">
        <v>43</v>
      </c>
      <c r="L10" s="15" t="s">
        <v>48</v>
      </c>
      <c r="M10" s="15" t="s">
        <v>36</v>
      </c>
      <c r="N10" s="10"/>
      <c r="O10" s="10" t="str">
        <f>"102,5"</f>
        <v>102,5</v>
      </c>
      <c r="P10" s="10" t="str">
        <f>"78,4176"</f>
        <v>78,4176</v>
      </c>
      <c r="Q10" s="9"/>
    </row>
    <row r="11" spans="1:17">
      <c r="B11" s="5" t="s">
        <v>7</v>
      </c>
    </row>
    <row r="12" spans="1:17" ht="16">
      <c r="A12" s="23" t="s">
        <v>21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7">
      <c r="A13" s="8" t="s">
        <v>13</v>
      </c>
      <c r="B13" s="7" t="s">
        <v>81</v>
      </c>
      <c r="C13" s="7" t="s">
        <v>136</v>
      </c>
      <c r="D13" s="7" t="s">
        <v>82</v>
      </c>
      <c r="E13" s="7" t="s">
        <v>161</v>
      </c>
      <c r="F13" s="7" t="s">
        <v>149</v>
      </c>
      <c r="G13" s="13" t="s">
        <v>50</v>
      </c>
      <c r="H13" s="13" t="s">
        <v>15</v>
      </c>
      <c r="I13" s="13" t="s">
        <v>39</v>
      </c>
      <c r="J13" s="8"/>
      <c r="K13" s="13" t="s">
        <v>17</v>
      </c>
      <c r="L13" s="14" t="s">
        <v>45</v>
      </c>
      <c r="M13" s="13" t="s">
        <v>18</v>
      </c>
      <c r="N13" s="13" t="s">
        <v>19</v>
      </c>
      <c r="O13" s="8" t="str">
        <f>"142,5"</f>
        <v>142,5</v>
      </c>
      <c r="P13" s="8" t="str">
        <f>"101,6381"</f>
        <v>101,6381</v>
      </c>
      <c r="Q13" s="7"/>
    </row>
    <row r="14" spans="1:17">
      <c r="A14" s="20" t="s">
        <v>35</v>
      </c>
      <c r="B14" s="19" t="s">
        <v>121</v>
      </c>
      <c r="C14" s="19" t="s">
        <v>137</v>
      </c>
      <c r="D14" s="19" t="s">
        <v>82</v>
      </c>
      <c r="E14" s="19" t="s">
        <v>161</v>
      </c>
      <c r="F14" s="19" t="s">
        <v>148</v>
      </c>
      <c r="G14" s="21" t="s">
        <v>18</v>
      </c>
      <c r="H14" s="21" t="s">
        <v>19</v>
      </c>
      <c r="I14" s="21" t="s">
        <v>37</v>
      </c>
      <c r="J14" s="20"/>
      <c r="K14" s="21" t="s">
        <v>48</v>
      </c>
      <c r="L14" s="21" t="s">
        <v>36</v>
      </c>
      <c r="M14" s="21" t="s">
        <v>44</v>
      </c>
      <c r="N14" s="20"/>
      <c r="O14" s="20" t="str">
        <f>"117,5"</f>
        <v>117,5</v>
      </c>
      <c r="P14" s="20" t="str">
        <f>"83,8069"</f>
        <v>83,8069</v>
      </c>
      <c r="Q14" s="19" t="s">
        <v>150</v>
      </c>
    </row>
    <row r="15" spans="1:17">
      <c r="A15" s="10" t="s">
        <v>13</v>
      </c>
      <c r="B15" s="9" t="s">
        <v>122</v>
      </c>
      <c r="C15" s="9" t="s">
        <v>123</v>
      </c>
      <c r="D15" s="9" t="s">
        <v>124</v>
      </c>
      <c r="E15" s="9" t="s">
        <v>160</v>
      </c>
      <c r="F15" s="9" t="s">
        <v>30</v>
      </c>
      <c r="G15" s="15" t="s">
        <v>17</v>
      </c>
      <c r="H15" s="15" t="s">
        <v>45</v>
      </c>
      <c r="I15" s="15" t="s">
        <v>18</v>
      </c>
      <c r="J15" s="10"/>
      <c r="K15" s="15" t="s">
        <v>36</v>
      </c>
      <c r="L15" s="15" t="s">
        <v>44</v>
      </c>
      <c r="M15" s="16" t="s">
        <v>17</v>
      </c>
      <c r="N15" s="10"/>
      <c r="O15" s="10" t="str">
        <f>"112,5"</f>
        <v>112,5</v>
      </c>
      <c r="P15" s="10" t="str">
        <f>"78,8006"</f>
        <v>78,8006</v>
      </c>
      <c r="Q15" s="9"/>
    </row>
    <row r="16" spans="1:17">
      <c r="B16" s="5" t="s">
        <v>7</v>
      </c>
    </row>
    <row r="17" spans="1:17" ht="16">
      <c r="A17" s="23" t="s">
        <v>24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7">
      <c r="A18" s="8" t="s">
        <v>13</v>
      </c>
      <c r="B18" s="7" t="s">
        <v>108</v>
      </c>
      <c r="C18" s="7" t="s">
        <v>138</v>
      </c>
      <c r="D18" s="7" t="s">
        <v>109</v>
      </c>
      <c r="E18" s="7" t="s">
        <v>159</v>
      </c>
      <c r="F18" s="7" t="s">
        <v>30</v>
      </c>
      <c r="G18" s="13" t="s">
        <v>45</v>
      </c>
      <c r="H18" s="13" t="s">
        <v>19</v>
      </c>
      <c r="I18" s="14" t="s">
        <v>37</v>
      </c>
      <c r="J18" s="8"/>
      <c r="K18" s="13" t="s">
        <v>48</v>
      </c>
      <c r="L18" s="13" t="s">
        <v>36</v>
      </c>
      <c r="M18" s="14" t="s">
        <v>44</v>
      </c>
      <c r="N18" s="8"/>
      <c r="O18" s="8" t="str">
        <f>"112,5"</f>
        <v>112,5</v>
      </c>
      <c r="P18" s="8" t="str">
        <f>"73,0969"</f>
        <v>73,0969</v>
      </c>
      <c r="Q18" s="7"/>
    </row>
    <row r="19" spans="1:17">
      <c r="A19" s="10" t="s">
        <v>13</v>
      </c>
      <c r="B19" s="9" t="s">
        <v>86</v>
      </c>
      <c r="C19" s="9" t="s">
        <v>87</v>
      </c>
      <c r="D19" s="9" t="s">
        <v>88</v>
      </c>
      <c r="E19" s="9" t="s">
        <v>160</v>
      </c>
      <c r="F19" s="9" t="s">
        <v>30</v>
      </c>
      <c r="G19" s="15" t="s">
        <v>18</v>
      </c>
      <c r="H19" s="16" t="s">
        <v>37</v>
      </c>
      <c r="I19" s="15" t="s">
        <v>37</v>
      </c>
      <c r="J19" s="10"/>
      <c r="K19" s="15" t="s">
        <v>17</v>
      </c>
      <c r="L19" s="15" t="s">
        <v>45</v>
      </c>
      <c r="M19" s="16" t="s">
        <v>18</v>
      </c>
      <c r="N19" s="10"/>
      <c r="O19" s="10" t="str">
        <f>"122,5"</f>
        <v>122,5</v>
      </c>
      <c r="P19" s="10" t="str">
        <f>"79,4045"</f>
        <v>79,4045</v>
      </c>
      <c r="Q19" s="9" t="s">
        <v>147</v>
      </c>
    </row>
    <row r="20" spans="1:17">
      <c r="B20" s="5" t="s">
        <v>7</v>
      </c>
    </row>
    <row r="21" spans="1:17" ht="16">
      <c r="A21" s="23" t="s">
        <v>74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7">
      <c r="A22" s="12" t="s">
        <v>13</v>
      </c>
      <c r="B22" s="11" t="s">
        <v>75</v>
      </c>
      <c r="C22" s="11" t="s">
        <v>76</v>
      </c>
      <c r="D22" s="11" t="s">
        <v>77</v>
      </c>
      <c r="E22" s="11" t="s">
        <v>160</v>
      </c>
      <c r="F22" s="11" t="s">
        <v>33</v>
      </c>
      <c r="G22" s="17" t="s">
        <v>51</v>
      </c>
      <c r="H22" s="17" t="s">
        <v>20</v>
      </c>
      <c r="I22" s="17" t="s">
        <v>26</v>
      </c>
      <c r="J22" s="12"/>
      <c r="K22" s="17" t="s">
        <v>38</v>
      </c>
      <c r="L22" s="18" t="s">
        <v>22</v>
      </c>
      <c r="M22" s="17" t="s">
        <v>22</v>
      </c>
      <c r="N22" s="12"/>
      <c r="O22" s="12" t="str">
        <f>"227,5"</f>
        <v>227,5</v>
      </c>
      <c r="P22" s="12" t="str">
        <f>"114,4325"</f>
        <v>114,4325</v>
      </c>
      <c r="Q22" s="11"/>
    </row>
    <row r="23" spans="1:17">
      <c r="B23" s="5" t="s">
        <v>7</v>
      </c>
    </row>
    <row r="24" spans="1:17">
      <c r="B24" s="5" t="s">
        <v>7</v>
      </c>
    </row>
    <row r="25" spans="1:17">
      <c r="B25" s="5" t="s">
        <v>7</v>
      </c>
    </row>
    <row r="26" spans="1:17">
      <c r="B26" s="5" t="s">
        <v>7</v>
      </c>
      <c r="E26" s="6"/>
      <c r="F26" s="6"/>
    </row>
    <row r="27" spans="1:17">
      <c r="B27" s="5" t="s">
        <v>7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A17:N17"/>
    <mergeCell ref="A21:N21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1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7.6640625" style="5" bestFit="1" customWidth="1"/>
    <col min="4" max="4" width="20.83203125" style="5" bestFit="1" customWidth="1"/>
    <col min="5" max="5" width="10.1640625" style="5" bestFit="1" customWidth="1"/>
    <col min="6" max="6" width="33.1640625" style="5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33" t="s">
        <v>132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156</v>
      </c>
      <c r="B3" s="25" t="s">
        <v>0</v>
      </c>
      <c r="C3" s="43" t="s">
        <v>157</v>
      </c>
      <c r="D3" s="43" t="s">
        <v>6</v>
      </c>
      <c r="E3" s="27" t="s">
        <v>158</v>
      </c>
      <c r="F3" s="27" t="s">
        <v>5</v>
      </c>
      <c r="G3" s="27" t="s">
        <v>155</v>
      </c>
      <c r="H3" s="27"/>
      <c r="I3" s="27"/>
      <c r="J3" s="27"/>
      <c r="K3" s="27" t="s">
        <v>65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21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13</v>
      </c>
      <c r="B6" s="11" t="s">
        <v>81</v>
      </c>
      <c r="C6" s="11" t="s">
        <v>136</v>
      </c>
      <c r="D6" s="11" t="s">
        <v>82</v>
      </c>
      <c r="E6" s="11" t="s">
        <v>161</v>
      </c>
      <c r="F6" s="11" t="s">
        <v>149</v>
      </c>
      <c r="G6" s="17" t="s">
        <v>50</v>
      </c>
      <c r="H6" s="17" t="s">
        <v>15</v>
      </c>
      <c r="I6" s="17" t="s">
        <v>39</v>
      </c>
      <c r="J6" s="12"/>
      <c r="K6" s="12" t="str">
        <f>"82,5"</f>
        <v>82,5</v>
      </c>
      <c r="L6" s="12" t="str">
        <f>"58,8431"</f>
        <v>58,8431</v>
      </c>
      <c r="M6" s="11"/>
    </row>
    <row r="7" spans="1:13">
      <c r="B7" s="5" t="s">
        <v>7</v>
      </c>
    </row>
    <row r="8" spans="1:13" ht="16">
      <c r="A8" s="23" t="s">
        <v>24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8" t="s">
        <v>13</v>
      </c>
      <c r="B9" s="7" t="s">
        <v>83</v>
      </c>
      <c r="C9" s="7" t="s">
        <v>84</v>
      </c>
      <c r="D9" s="7" t="s">
        <v>85</v>
      </c>
      <c r="E9" s="7" t="s">
        <v>160</v>
      </c>
      <c r="F9" s="7" t="s">
        <v>151</v>
      </c>
      <c r="G9" s="13" t="s">
        <v>38</v>
      </c>
      <c r="H9" s="13" t="s">
        <v>50</v>
      </c>
      <c r="I9" s="14" t="s">
        <v>15</v>
      </c>
      <c r="J9" s="8"/>
      <c r="K9" s="8" t="str">
        <f>"77,5"</f>
        <v>77,5</v>
      </c>
      <c r="L9" s="8" t="str">
        <f>"51,2430"</f>
        <v>51,2430</v>
      </c>
      <c r="M9" s="7"/>
    </row>
    <row r="10" spans="1:13">
      <c r="A10" s="10" t="s">
        <v>35</v>
      </c>
      <c r="B10" s="9" t="s">
        <v>86</v>
      </c>
      <c r="C10" s="9" t="s">
        <v>87</v>
      </c>
      <c r="D10" s="9" t="s">
        <v>88</v>
      </c>
      <c r="E10" s="9" t="s">
        <v>160</v>
      </c>
      <c r="F10" s="9" t="s">
        <v>30</v>
      </c>
      <c r="G10" s="15" t="s">
        <v>18</v>
      </c>
      <c r="H10" s="16" t="s">
        <v>37</v>
      </c>
      <c r="I10" s="15" t="s">
        <v>37</v>
      </c>
      <c r="J10" s="10"/>
      <c r="K10" s="10" t="str">
        <f>"65,0"</f>
        <v>65,0</v>
      </c>
      <c r="L10" s="10" t="str">
        <f>"42,1330"</f>
        <v>42,1330</v>
      </c>
      <c r="M10" s="9" t="s">
        <v>147</v>
      </c>
    </row>
    <row r="11" spans="1:13">
      <c r="B11" s="5" t="s">
        <v>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0"/>
  <sheetViews>
    <sheetView workbookViewId="0">
      <selection activeCell="E24" sqref="E24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5.1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" style="5" bestFit="1" customWidth="1"/>
    <col min="14" max="16384" width="9.1640625" style="3"/>
  </cols>
  <sheetData>
    <row r="1" spans="1:13" s="2" customFormat="1" ht="29" customHeight="1">
      <c r="A1" s="33" t="s">
        <v>130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156</v>
      </c>
      <c r="B3" s="25" t="s">
        <v>0</v>
      </c>
      <c r="C3" s="43" t="s">
        <v>157</v>
      </c>
      <c r="D3" s="43" t="s">
        <v>6</v>
      </c>
      <c r="E3" s="27" t="s">
        <v>158</v>
      </c>
      <c r="F3" s="27" t="s">
        <v>5</v>
      </c>
      <c r="G3" s="27" t="s">
        <v>155</v>
      </c>
      <c r="H3" s="27"/>
      <c r="I3" s="27"/>
      <c r="J3" s="27"/>
      <c r="K3" s="27" t="s">
        <v>65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47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13</v>
      </c>
      <c r="B6" s="7" t="s">
        <v>100</v>
      </c>
      <c r="C6" s="7" t="s">
        <v>135</v>
      </c>
      <c r="D6" s="7" t="s">
        <v>101</v>
      </c>
      <c r="E6" s="7" t="s">
        <v>161</v>
      </c>
      <c r="F6" s="7" t="s">
        <v>102</v>
      </c>
      <c r="G6" s="13" t="s">
        <v>43</v>
      </c>
      <c r="H6" s="13" t="s">
        <v>36</v>
      </c>
      <c r="I6" s="13" t="s">
        <v>44</v>
      </c>
      <c r="J6" s="8"/>
      <c r="K6" s="8" t="str">
        <f>"52,5"</f>
        <v>52,5</v>
      </c>
      <c r="L6" s="8" t="str">
        <f>"39,3934"</f>
        <v>39,3934</v>
      </c>
      <c r="M6" s="7"/>
    </row>
    <row r="7" spans="1:13">
      <c r="A7" s="20" t="s">
        <v>13</v>
      </c>
      <c r="B7" s="19" t="s">
        <v>103</v>
      </c>
      <c r="C7" s="19" t="s">
        <v>139</v>
      </c>
      <c r="D7" s="19" t="s">
        <v>49</v>
      </c>
      <c r="E7" s="19" t="s">
        <v>159</v>
      </c>
      <c r="F7" s="19" t="s">
        <v>144</v>
      </c>
      <c r="G7" s="21" t="s">
        <v>43</v>
      </c>
      <c r="H7" s="22" t="s">
        <v>36</v>
      </c>
      <c r="I7" s="21" t="s">
        <v>36</v>
      </c>
      <c r="J7" s="20"/>
      <c r="K7" s="20" t="str">
        <f>"50,0"</f>
        <v>50,0</v>
      </c>
      <c r="L7" s="20" t="str">
        <f>"37,4200"</f>
        <v>37,4200</v>
      </c>
      <c r="M7" s="19"/>
    </row>
    <row r="8" spans="1:13">
      <c r="A8" s="10" t="s">
        <v>13</v>
      </c>
      <c r="B8" s="9" t="s">
        <v>78</v>
      </c>
      <c r="C8" s="9" t="s">
        <v>79</v>
      </c>
      <c r="D8" s="9" t="s">
        <v>80</v>
      </c>
      <c r="E8" s="9" t="s">
        <v>160</v>
      </c>
      <c r="F8" s="9" t="s">
        <v>30</v>
      </c>
      <c r="G8" s="15" t="s">
        <v>17</v>
      </c>
      <c r="H8" s="15" t="s">
        <v>18</v>
      </c>
      <c r="I8" s="16" t="s">
        <v>19</v>
      </c>
      <c r="J8" s="10"/>
      <c r="K8" s="10" t="str">
        <f>"60,0"</f>
        <v>60,0</v>
      </c>
      <c r="L8" s="10" t="str">
        <f>"44,9610"</f>
        <v>44,9610</v>
      </c>
      <c r="M8" s="9"/>
    </row>
    <row r="9" spans="1:13">
      <c r="B9" s="5" t="s">
        <v>7</v>
      </c>
    </row>
    <row r="10" spans="1:13" ht="16">
      <c r="A10" s="23" t="s">
        <v>21</v>
      </c>
      <c r="B10" s="23"/>
      <c r="C10" s="24"/>
      <c r="D10" s="24"/>
      <c r="E10" s="24"/>
      <c r="F10" s="24"/>
      <c r="G10" s="24"/>
      <c r="H10" s="24"/>
      <c r="I10" s="24"/>
      <c r="J10" s="24"/>
    </row>
    <row r="11" spans="1:13">
      <c r="A11" s="8" t="s">
        <v>13</v>
      </c>
      <c r="B11" s="7" t="s">
        <v>81</v>
      </c>
      <c r="C11" s="7" t="s">
        <v>136</v>
      </c>
      <c r="D11" s="7" t="s">
        <v>82</v>
      </c>
      <c r="E11" s="7" t="s">
        <v>161</v>
      </c>
      <c r="F11" s="7" t="s">
        <v>152</v>
      </c>
      <c r="G11" s="13" t="s">
        <v>17</v>
      </c>
      <c r="H11" s="14" t="s">
        <v>45</v>
      </c>
      <c r="I11" s="13" t="s">
        <v>18</v>
      </c>
      <c r="J11" s="13" t="s">
        <v>19</v>
      </c>
      <c r="K11" s="8" t="str">
        <f>"60,0"</f>
        <v>60,0</v>
      </c>
      <c r="L11" s="8" t="str">
        <f>"42,7950"</f>
        <v>42,7950</v>
      </c>
      <c r="M11" s="7"/>
    </row>
    <row r="12" spans="1:13">
      <c r="A12" s="20" t="s">
        <v>13</v>
      </c>
      <c r="B12" s="19" t="s">
        <v>104</v>
      </c>
      <c r="C12" s="19" t="s">
        <v>140</v>
      </c>
      <c r="D12" s="19" t="s">
        <v>68</v>
      </c>
      <c r="E12" s="19" t="s">
        <v>159</v>
      </c>
      <c r="F12" s="19" t="s">
        <v>30</v>
      </c>
      <c r="G12" s="21" t="s">
        <v>17</v>
      </c>
      <c r="H12" s="21" t="s">
        <v>45</v>
      </c>
      <c r="I12" s="21" t="s">
        <v>19</v>
      </c>
      <c r="J12" s="20"/>
      <c r="K12" s="20" t="str">
        <f>"62,5"</f>
        <v>62,5</v>
      </c>
      <c r="L12" s="20" t="str">
        <f>"43,5094"</f>
        <v>43,5094</v>
      </c>
      <c r="M12" s="19"/>
    </row>
    <row r="13" spans="1:13">
      <c r="A13" s="20" t="s">
        <v>13</v>
      </c>
      <c r="B13" s="19" t="s">
        <v>105</v>
      </c>
      <c r="C13" s="19" t="s">
        <v>106</v>
      </c>
      <c r="D13" s="19" t="s">
        <v>107</v>
      </c>
      <c r="E13" s="19" t="s">
        <v>160</v>
      </c>
      <c r="F13" s="19" t="s">
        <v>30</v>
      </c>
      <c r="G13" s="21" t="s">
        <v>17</v>
      </c>
      <c r="H13" s="21" t="s">
        <v>18</v>
      </c>
      <c r="I13" s="22" t="s">
        <v>19</v>
      </c>
      <c r="J13" s="20"/>
      <c r="K13" s="20" t="str">
        <f>"60,0"</f>
        <v>60,0</v>
      </c>
      <c r="L13" s="20" t="str">
        <f>"41,5590"</f>
        <v>41,5590</v>
      </c>
      <c r="M13" s="19"/>
    </row>
    <row r="14" spans="1:13">
      <c r="A14" s="10" t="s">
        <v>13</v>
      </c>
      <c r="B14" s="9" t="s">
        <v>70</v>
      </c>
      <c r="C14" s="9" t="s">
        <v>141</v>
      </c>
      <c r="D14" s="9" t="s">
        <v>71</v>
      </c>
      <c r="E14" s="9" t="s">
        <v>162</v>
      </c>
      <c r="F14" s="9" t="s">
        <v>64</v>
      </c>
      <c r="G14" s="15" t="s">
        <v>48</v>
      </c>
      <c r="H14" s="15" t="s">
        <v>17</v>
      </c>
      <c r="I14" s="16" t="s">
        <v>18</v>
      </c>
      <c r="J14" s="10"/>
      <c r="K14" s="10" t="str">
        <f>"55,0"</f>
        <v>55,0</v>
      </c>
      <c r="L14" s="10" t="str">
        <f>"40,0580"</f>
        <v>40,0580</v>
      </c>
      <c r="M14" s="9" t="s">
        <v>145</v>
      </c>
    </row>
    <row r="15" spans="1:13">
      <c r="B15" s="5" t="s">
        <v>7</v>
      </c>
    </row>
    <row r="16" spans="1:13" ht="16">
      <c r="A16" s="23" t="s">
        <v>24</v>
      </c>
      <c r="B16" s="23"/>
      <c r="C16" s="24"/>
      <c r="D16" s="24"/>
      <c r="E16" s="24"/>
      <c r="F16" s="24"/>
      <c r="G16" s="24"/>
      <c r="H16" s="24"/>
      <c r="I16" s="24"/>
      <c r="J16" s="24"/>
    </row>
    <row r="17" spans="1:13">
      <c r="A17" s="8" t="s">
        <v>13</v>
      </c>
      <c r="B17" s="7" t="s">
        <v>108</v>
      </c>
      <c r="C17" s="7" t="s">
        <v>138</v>
      </c>
      <c r="D17" s="7" t="s">
        <v>109</v>
      </c>
      <c r="E17" s="7" t="s">
        <v>159</v>
      </c>
      <c r="F17" s="7" t="s">
        <v>30</v>
      </c>
      <c r="G17" s="13" t="s">
        <v>48</v>
      </c>
      <c r="H17" s="13" t="s">
        <v>36</v>
      </c>
      <c r="I17" s="14" t="s">
        <v>44</v>
      </c>
      <c r="J17" s="8"/>
      <c r="K17" s="8" t="str">
        <f>"50,0"</f>
        <v>50,0</v>
      </c>
      <c r="L17" s="8" t="str">
        <f>"32,4875"</f>
        <v>32,4875</v>
      </c>
      <c r="M17" s="7"/>
    </row>
    <row r="18" spans="1:13">
      <c r="A18" s="20" t="s">
        <v>13</v>
      </c>
      <c r="B18" s="19" t="s">
        <v>110</v>
      </c>
      <c r="C18" s="19" t="s">
        <v>111</v>
      </c>
      <c r="D18" s="19" t="s">
        <v>112</v>
      </c>
      <c r="E18" s="19" t="s">
        <v>160</v>
      </c>
      <c r="F18" s="19" t="s">
        <v>30</v>
      </c>
      <c r="G18" s="21" t="s">
        <v>19</v>
      </c>
      <c r="H18" s="21" t="s">
        <v>67</v>
      </c>
      <c r="I18" s="22" t="s">
        <v>14</v>
      </c>
      <c r="J18" s="20"/>
      <c r="K18" s="20" t="str">
        <f>"67,5"</f>
        <v>67,5</v>
      </c>
      <c r="L18" s="20" t="str">
        <f>"44,7457"</f>
        <v>44,7457</v>
      </c>
      <c r="M18" s="19"/>
    </row>
    <row r="19" spans="1:13">
      <c r="A19" s="10" t="s">
        <v>35</v>
      </c>
      <c r="B19" s="9" t="s">
        <v>86</v>
      </c>
      <c r="C19" s="9" t="s">
        <v>87</v>
      </c>
      <c r="D19" s="9" t="s">
        <v>88</v>
      </c>
      <c r="E19" s="9" t="s">
        <v>160</v>
      </c>
      <c r="F19" s="9" t="s">
        <v>30</v>
      </c>
      <c r="G19" s="15" t="s">
        <v>17</v>
      </c>
      <c r="H19" s="15" t="s">
        <v>45</v>
      </c>
      <c r="I19" s="16" t="s">
        <v>18</v>
      </c>
      <c r="J19" s="10"/>
      <c r="K19" s="10" t="str">
        <f>"57,5"</f>
        <v>57,5</v>
      </c>
      <c r="L19" s="10" t="str">
        <f>"37,2715"</f>
        <v>37,2715</v>
      </c>
      <c r="M19" s="9" t="s">
        <v>147</v>
      </c>
    </row>
    <row r="20" spans="1:13">
      <c r="B20" s="5" t="s">
        <v>7</v>
      </c>
    </row>
    <row r="21" spans="1:13" ht="16">
      <c r="A21" s="23" t="s">
        <v>29</v>
      </c>
      <c r="B21" s="23"/>
      <c r="C21" s="24"/>
      <c r="D21" s="24"/>
      <c r="E21" s="24"/>
      <c r="F21" s="24"/>
      <c r="G21" s="24"/>
      <c r="H21" s="24"/>
      <c r="I21" s="24"/>
      <c r="J21" s="24"/>
    </row>
    <row r="22" spans="1:13">
      <c r="A22" s="8" t="s">
        <v>13</v>
      </c>
      <c r="B22" s="7" t="s">
        <v>72</v>
      </c>
      <c r="C22" s="7" t="s">
        <v>142</v>
      </c>
      <c r="D22" s="7" t="s">
        <v>73</v>
      </c>
      <c r="E22" s="7" t="s">
        <v>161</v>
      </c>
      <c r="F22" s="7" t="s">
        <v>30</v>
      </c>
      <c r="G22" s="13" t="s">
        <v>17</v>
      </c>
      <c r="H22" s="13" t="s">
        <v>37</v>
      </c>
      <c r="I22" s="14" t="s">
        <v>40</v>
      </c>
      <c r="J22" s="8"/>
      <c r="K22" s="8" t="str">
        <f>"65,0"</f>
        <v>65,0</v>
      </c>
      <c r="L22" s="8" t="str">
        <f>"40,6575"</f>
        <v>40,6575</v>
      </c>
      <c r="M22" s="7"/>
    </row>
    <row r="23" spans="1:13">
      <c r="A23" s="10" t="s">
        <v>13</v>
      </c>
      <c r="B23" s="9" t="s">
        <v>113</v>
      </c>
      <c r="C23" s="9" t="s">
        <v>114</v>
      </c>
      <c r="D23" s="9" t="s">
        <v>115</v>
      </c>
      <c r="E23" s="9" t="s">
        <v>160</v>
      </c>
      <c r="F23" s="9" t="s">
        <v>30</v>
      </c>
      <c r="G23" s="15" t="s">
        <v>37</v>
      </c>
      <c r="H23" s="15" t="s">
        <v>40</v>
      </c>
      <c r="I23" s="16" t="s">
        <v>38</v>
      </c>
      <c r="J23" s="10"/>
      <c r="K23" s="10" t="str">
        <f>"72,5"</f>
        <v>72,5</v>
      </c>
      <c r="L23" s="10" t="str">
        <f>"44,9573"</f>
        <v>44,9573</v>
      </c>
      <c r="M23" s="9"/>
    </row>
    <row r="24" spans="1:13">
      <c r="B24" s="5" t="s">
        <v>7</v>
      </c>
    </row>
    <row r="25" spans="1:13">
      <c r="B25" s="5" t="s">
        <v>7</v>
      </c>
    </row>
    <row r="26" spans="1:13">
      <c r="B26" s="5" t="s">
        <v>7</v>
      </c>
    </row>
    <row r="27" spans="1:13">
      <c r="B27" s="5" t="s">
        <v>7</v>
      </c>
    </row>
    <row r="28" spans="1:13">
      <c r="B28" s="5" t="s">
        <v>7</v>
      </c>
    </row>
    <row r="29" spans="1:13">
      <c r="B29" s="5" t="s">
        <v>7</v>
      </c>
    </row>
    <row r="30" spans="1:13">
      <c r="B30" s="5" t="s">
        <v>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6:J16"/>
    <mergeCell ref="A21:J21"/>
    <mergeCell ref="B3:B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8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19.832031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6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5" style="5" bestFit="1" customWidth="1"/>
    <col min="14" max="16384" width="9.1640625" style="3"/>
  </cols>
  <sheetData>
    <row r="1" spans="1:13" s="2" customFormat="1" ht="29" customHeight="1">
      <c r="A1" s="33" t="s">
        <v>131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156</v>
      </c>
      <c r="B3" s="25" t="s">
        <v>0</v>
      </c>
      <c r="C3" s="43" t="s">
        <v>157</v>
      </c>
      <c r="D3" s="43" t="s">
        <v>6</v>
      </c>
      <c r="E3" s="27" t="s">
        <v>158</v>
      </c>
      <c r="F3" s="27" t="s">
        <v>5</v>
      </c>
      <c r="G3" s="27" t="s">
        <v>155</v>
      </c>
      <c r="H3" s="27"/>
      <c r="I3" s="27"/>
      <c r="J3" s="27"/>
      <c r="K3" s="27" t="s">
        <v>65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47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13</v>
      </c>
      <c r="B6" s="11" t="s">
        <v>89</v>
      </c>
      <c r="C6" s="11" t="s">
        <v>90</v>
      </c>
      <c r="D6" s="11" t="s">
        <v>91</v>
      </c>
      <c r="E6" s="11" t="s">
        <v>160</v>
      </c>
      <c r="F6" s="11" t="s">
        <v>30</v>
      </c>
      <c r="G6" s="17" t="s">
        <v>45</v>
      </c>
      <c r="H6" s="17" t="s">
        <v>18</v>
      </c>
      <c r="I6" s="17" t="s">
        <v>19</v>
      </c>
      <c r="J6" s="12"/>
      <c r="K6" s="12" t="str">
        <f>"62,5"</f>
        <v>62,5</v>
      </c>
      <c r="L6" s="12" t="str">
        <f>"47,1344"</f>
        <v>47,1344</v>
      </c>
      <c r="M6" s="11" t="s">
        <v>153</v>
      </c>
    </row>
    <row r="7" spans="1:13">
      <c r="B7" s="5" t="s">
        <v>7</v>
      </c>
    </row>
    <row r="8" spans="1:13" ht="16">
      <c r="A8" s="23" t="s">
        <v>29</v>
      </c>
      <c r="B8" s="23"/>
      <c r="C8" s="24"/>
      <c r="D8" s="24"/>
      <c r="E8" s="24"/>
      <c r="F8" s="24"/>
      <c r="G8" s="24"/>
      <c r="H8" s="24"/>
      <c r="I8" s="24"/>
      <c r="J8" s="24"/>
    </row>
    <row r="9" spans="1:13">
      <c r="A9" s="12" t="s">
        <v>13</v>
      </c>
      <c r="B9" s="11" t="s">
        <v>92</v>
      </c>
      <c r="C9" s="11" t="s">
        <v>143</v>
      </c>
      <c r="D9" s="11" t="s">
        <v>93</v>
      </c>
      <c r="E9" s="11" t="s">
        <v>159</v>
      </c>
      <c r="F9" s="11" t="s">
        <v>69</v>
      </c>
      <c r="G9" s="17" t="s">
        <v>38</v>
      </c>
      <c r="H9" s="17" t="s">
        <v>15</v>
      </c>
      <c r="I9" s="17" t="s">
        <v>39</v>
      </c>
      <c r="J9" s="12"/>
      <c r="K9" s="12" t="str">
        <f>"82,5"</f>
        <v>82,5</v>
      </c>
      <c r="L9" s="12" t="str">
        <f>"51,6409"</f>
        <v>51,6409</v>
      </c>
      <c r="M9" s="11" t="s">
        <v>154</v>
      </c>
    </row>
    <row r="10" spans="1:13">
      <c r="B10" s="5" t="s">
        <v>7</v>
      </c>
    </row>
    <row r="11" spans="1:13" ht="16">
      <c r="A11" s="23" t="s">
        <v>9</v>
      </c>
      <c r="B11" s="23"/>
      <c r="C11" s="24"/>
      <c r="D11" s="24"/>
      <c r="E11" s="24"/>
      <c r="F11" s="24"/>
      <c r="G11" s="24"/>
      <c r="H11" s="24"/>
      <c r="I11" s="24"/>
      <c r="J11" s="24"/>
    </row>
    <row r="12" spans="1:13">
      <c r="A12" s="8" t="s">
        <v>13</v>
      </c>
      <c r="B12" s="7" t="s">
        <v>52</v>
      </c>
      <c r="C12" s="7" t="s">
        <v>53</v>
      </c>
      <c r="D12" s="7" t="s">
        <v>54</v>
      </c>
      <c r="E12" s="7" t="s">
        <v>160</v>
      </c>
      <c r="F12" s="7" t="s">
        <v>55</v>
      </c>
      <c r="G12" s="13" t="s">
        <v>39</v>
      </c>
      <c r="H12" s="13" t="s">
        <v>16</v>
      </c>
      <c r="I12" s="14" t="s">
        <v>23</v>
      </c>
      <c r="J12" s="8"/>
      <c r="K12" s="8" t="str">
        <f>"87,5"</f>
        <v>87,5</v>
      </c>
      <c r="L12" s="8" t="str">
        <f>"50,8856"</f>
        <v>50,8856</v>
      </c>
      <c r="M12" s="7"/>
    </row>
    <row r="13" spans="1:13">
      <c r="A13" s="10" t="s">
        <v>35</v>
      </c>
      <c r="B13" s="9" t="s">
        <v>94</v>
      </c>
      <c r="C13" s="9" t="s">
        <v>95</v>
      </c>
      <c r="D13" s="9" t="s">
        <v>96</v>
      </c>
      <c r="E13" s="9" t="s">
        <v>160</v>
      </c>
      <c r="F13" s="9" t="s">
        <v>69</v>
      </c>
      <c r="G13" s="15" t="s">
        <v>18</v>
      </c>
      <c r="H13" s="15" t="s">
        <v>14</v>
      </c>
      <c r="I13" s="16" t="s">
        <v>39</v>
      </c>
      <c r="J13" s="10"/>
      <c r="K13" s="10" t="str">
        <f>"70,0"</f>
        <v>70,0</v>
      </c>
      <c r="L13" s="10" t="str">
        <f>"40,6910"</f>
        <v>40,6910</v>
      </c>
      <c r="M13" s="9"/>
    </row>
    <row r="14" spans="1:13">
      <c r="B14" s="5" t="s">
        <v>7</v>
      </c>
    </row>
    <row r="15" spans="1:13" ht="16">
      <c r="A15" s="23" t="s">
        <v>63</v>
      </c>
      <c r="B15" s="23"/>
      <c r="C15" s="24"/>
      <c r="D15" s="24"/>
      <c r="E15" s="24"/>
      <c r="F15" s="24"/>
      <c r="G15" s="24"/>
      <c r="H15" s="24"/>
      <c r="I15" s="24"/>
      <c r="J15" s="24"/>
    </row>
    <row r="16" spans="1:13">
      <c r="A16" s="12" t="s">
        <v>13</v>
      </c>
      <c r="B16" s="11" t="s">
        <v>97</v>
      </c>
      <c r="C16" s="11" t="s">
        <v>98</v>
      </c>
      <c r="D16" s="11" t="s">
        <v>99</v>
      </c>
      <c r="E16" s="11" t="s">
        <v>160</v>
      </c>
      <c r="F16" s="11" t="s">
        <v>30</v>
      </c>
      <c r="G16" s="17" t="s">
        <v>22</v>
      </c>
      <c r="H16" s="17" t="s">
        <v>23</v>
      </c>
      <c r="I16" s="18" t="s">
        <v>66</v>
      </c>
      <c r="J16" s="12"/>
      <c r="K16" s="12" t="str">
        <f>"95,0"</f>
        <v>95,0</v>
      </c>
      <c r="L16" s="12" t="str">
        <f>"52,6348"</f>
        <v>52,6348</v>
      </c>
      <c r="M16" s="11"/>
    </row>
    <row r="17" spans="2:2">
      <c r="B17" s="5" t="s">
        <v>7</v>
      </c>
    </row>
    <row r="18" spans="2:2">
      <c r="B18" s="5" t="s">
        <v>7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33" t="s">
        <v>128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s="2" customFormat="1" ht="62" customHeight="1" thickBot="1">
      <c r="A2" s="37"/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156</v>
      </c>
      <c r="B3" s="25" t="s">
        <v>0</v>
      </c>
      <c r="C3" s="43" t="s">
        <v>157</v>
      </c>
      <c r="D3" s="43" t="s">
        <v>6</v>
      </c>
      <c r="E3" s="27" t="s">
        <v>158</v>
      </c>
      <c r="F3" s="27" t="s">
        <v>5</v>
      </c>
      <c r="G3" s="27" t="s">
        <v>8</v>
      </c>
      <c r="H3" s="27"/>
      <c r="I3" s="27"/>
      <c r="J3" s="27"/>
      <c r="K3" s="27" t="s">
        <v>65</v>
      </c>
      <c r="L3" s="27" t="s">
        <v>3</v>
      </c>
      <c r="M3" s="29" t="s">
        <v>2</v>
      </c>
    </row>
    <row r="4" spans="1:13" s="1" customFormat="1" ht="21" customHeight="1" thickBot="1">
      <c r="A4" s="42"/>
      <c r="B4" s="26"/>
      <c r="C4" s="28"/>
      <c r="D4" s="28"/>
      <c r="E4" s="28"/>
      <c r="F4" s="28"/>
      <c r="G4" s="4">
        <v>1</v>
      </c>
      <c r="H4" s="4">
        <v>2</v>
      </c>
      <c r="I4" s="4">
        <v>3</v>
      </c>
      <c r="J4" s="4" t="s">
        <v>4</v>
      </c>
      <c r="K4" s="28"/>
      <c r="L4" s="28"/>
      <c r="M4" s="30"/>
    </row>
    <row r="5" spans="1:13" ht="16">
      <c r="A5" s="31" t="s">
        <v>9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8" t="s">
        <v>13</v>
      </c>
      <c r="B6" s="7" t="s">
        <v>56</v>
      </c>
      <c r="C6" s="7" t="s">
        <v>57</v>
      </c>
      <c r="D6" s="7" t="s">
        <v>58</v>
      </c>
      <c r="E6" s="7" t="s">
        <v>160</v>
      </c>
      <c r="F6" s="7" t="s">
        <v>30</v>
      </c>
      <c r="G6" s="13" t="s">
        <v>31</v>
      </c>
      <c r="H6" s="13" t="s">
        <v>34</v>
      </c>
      <c r="I6" s="14" t="s">
        <v>28</v>
      </c>
      <c r="J6" s="8"/>
      <c r="K6" s="8" t="str">
        <f>"155,0"</f>
        <v>155,0</v>
      </c>
      <c r="L6" s="8" t="str">
        <f>"94,9530"</f>
        <v>94,9530</v>
      </c>
      <c r="M6" s="7"/>
    </row>
    <row r="7" spans="1:13">
      <c r="A7" s="20" t="s">
        <v>35</v>
      </c>
      <c r="B7" s="19" t="s">
        <v>94</v>
      </c>
      <c r="C7" s="19" t="s">
        <v>95</v>
      </c>
      <c r="D7" s="19" t="s">
        <v>96</v>
      </c>
      <c r="E7" s="19" t="s">
        <v>160</v>
      </c>
      <c r="F7" s="19" t="s">
        <v>69</v>
      </c>
      <c r="G7" s="21" t="s">
        <v>25</v>
      </c>
      <c r="H7" s="21" t="s">
        <v>27</v>
      </c>
      <c r="I7" s="22" t="s">
        <v>126</v>
      </c>
      <c r="J7" s="20"/>
      <c r="K7" s="20" t="str">
        <f>"150,0"</f>
        <v>150,0</v>
      </c>
      <c r="L7" s="20" t="str">
        <f>"91,2900"</f>
        <v>91,2900</v>
      </c>
      <c r="M7" s="19"/>
    </row>
    <row r="8" spans="1:13">
      <c r="A8" s="10" t="s">
        <v>13</v>
      </c>
      <c r="B8" s="9" t="s">
        <v>56</v>
      </c>
      <c r="C8" s="9" t="s">
        <v>133</v>
      </c>
      <c r="D8" s="9" t="s">
        <v>58</v>
      </c>
      <c r="E8" s="9" t="s">
        <v>162</v>
      </c>
      <c r="F8" s="9" t="s">
        <v>30</v>
      </c>
      <c r="G8" s="15" t="s">
        <v>31</v>
      </c>
      <c r="H8" s="15" t="s">
        <v>34</v>
      </c>
      <c r="I8" s="16" t="s">
        <v>28</v>
      </c>
      <c r="J8" s="10"/>
      <c r="K8" s="10" t="str">
        <f>"155,0"</f>
        <v>155,0</v>
      </c>
      <c r="L8" s="10" t="str">
        <f>"99,1309"</f>
        <v>99,1309</v>
      </c>
      <c r="M8" s="9"/>
    </row>
    <row r="9" spans="1:13">
      <c r="B9" s="5" t="s">
        <v>7</v>
      </c>
    </row>
    <row r="10" spans="1:13" ht="16">
      <c r="A10" s="23" t="s">
        <v>10</v>
      </c>
      <c r="B10" s="23"/>
      <c r="C10" s="24"/>
      <c r="D10" s="24"/>
      <c r="E10" s="24"/>
      <c r="F10" s="24"/>
      <c r="G10" s="24"/>
      <c r="H10" s="24"/>
      <c r="I10" s="24"/>
      <c r="J10" s="24"/>
    </row>
    <row r="11" spans="1:13">
      <c r="A11" s="12" t="s">
        <v>13</v>
      </c>
      <c r="B11" s="11" t="s">
        <v>60</v>
      </c>
      <c r="C11" s="11" t="s">
        <v>61</v>
      </c>
      <c r="D11" s="11" t="s">
        <v>62</v>
      </c>
      <c r="E11" s="11" t="s">
        <v>160</v>
      </c>
      <c r="F11" s="11" t="s">
        <v>55</v>
      </c>
      <c r="G11" s="17" t="s">
        <v>11</v>
      </c>
      <c r="H11" s="17" t="s">
        <v>12</v>
      </c>
      <c r="I11" s="12"/>
      <c r="J11" s="12"/>
      <c r="K11" s="12" t="str">
        <f>"200,0"</f>
        <v>200,0</v>
      </c>
      <c r="L11" s="12" t="str">
        <f>"118,1400"</f>
        <v>118,1400</v>
      </c>
      <c r="M11" s="11" t="s">
        <v>146</v>
      </c>
    </row>
    <row r="12" spans="1:13">
      <c r="B12" s="5" t="s">
        <v>7</v>
      </c>
    </row>
    <row r="13" spans="1:13" ht="16">
      <c r="A13" s="23" t="s">
        <v>127</v>
      </c>
      <c r="B13" s="23"/>
      <c r="C13" s="24"/>
      <c r="D13" s="24"/>
      <c r="E13" s="24"/>
      <c r="F13" s="24"/>
      <c r="G13" s="24"/>
      <c r="H13" s="24"/>
      <c r="I13" s="24"/>
      <c r="J13" s="24"/>
    </row>
    <row r="14" spans="1:13">
      <c r="A14" s="12" t="s">
        <v>13</v>
      </c>
      <c r="B14" s="11" t="s">
        <v>75</v>
      </c>
      <c r="C14" s="11" t="s">
        <v>76</v>
      </c>
      <c r="D14" s="11" t="s">
        <v>77</v>
      </c>
      <c r="E14" s="11" t="s">
        <v>160</v>
      </c>
      <c r="F14" s="11" t="s">
        <v>33</v>
      </c>
      <c r="G14" s="17" t="s">
        <v>59</v>
      </c>
      <c r="H14" s="17" t="s">
        <v>12</v>
      </c>
      <c r="I14" s="18" t="s">
        <v>32</v>
      </c>
      <c r="J14" s="12"/>
      <c r="K14" s="12" t="str">
        <f>"200,0"</f>
        <v>200,0</v>
      </c>
      <c r="L14" s="12" t="str">
        <f>"107,7400"</f>
        <v>107,7400</v>
      </c>
      <c r="M14" s="11"/>
    </row>
    <row r="15" spans="1:13">
      <c r="B15" s="5" t="s">
        <v>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СПР Пауэрспорт ДК</vt:lpstr>
      <vt:lpstr>СПР Жим стоя ДК</vt:lpstr>
      <vt:lpstr>СПР Подъем на бицепс ДК</vt:lpstr>
      <vt:lpstr>СПР Подъем на бицепс</vt:lpstr>
      <vt:lpstr>ФЖД Военный жим на макс.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2021-12-07T21:48:33Z</dcterms:modified>
</cp:coreProperties>
</file>