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D3DE33C8-D689-9749-84C2-B2C1CF8072AF}" xr6:coauthVersionLast="45" xr6:coauthVersionMax="45" xr10:uidLastSave="{00000000-0000-0000-0000-000000000000}"/>
  <bookViews>
    <workbookView xWindow="480" yWindow="460" windowWidth="28320" windowHeight="15800" activeTab="2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7" l="1"/>
  <c r="L39" i="7"/>
  <c r="M36" i="7"/>
  <c r="L36" i="7"/>
  <c r="M35" i="7"/>
  <c r="L35" i="7"/>
  <c r="M34" i="7"/>
  <c r="L34" i="7"/>
  <c r="M31" i="7"/>
  <c r="L31" i="7"/>
  <c r="M30" i="7"/>
  <c r="L30" i="7"/>
  <c r="M29" i="7"/>
  <c r="L29" i="7"/>
  <c r="M26" i="7"/>
  <c r="L26" i="7"/>
  <c r="M25" i="7"/>
  <c r="L25" i="7"/>
  <c r="M24" i="7"/>
  <c r="L24" i="7"/>
  <c r="M23" i="7"/>
  <c r="L23" i="7"/>
  <c r="M20" i="7"/>
  <c r="L20" i="7"/>
  <c r="M17" i="7"/>
  <c r="L17" i="7"/>
  <c r="M16" i="7"/>
  <c r="L16" i="7"/>
  <c r="M13" i="7"/>
  <c r="L13" i="7"/>
  <c r="M10" i="7"/>
  <c r="L10" i="7"/>
  <c r="M7" i="7"/>
  <c r="L7" i="7"/>
  <c r="M6" i="7"/>
  <c r="L6" i="7"/>
  <c r="M65" i="6"/>
  <c r="L65" i="6"/>
  <c r="M64" i="6"/>
  <c r="L64" i="6"/>
  <c r="M63" i="6"/>
  <c r="L63" i="6"/>
  <c r="M60" i="6"/>
  <c r="L60" i="6"/>
  <c r="M59" i="6"/>
  <c r="L59" i="6"/>
  <c r="M58" i="6"/>
  <c r="L58" i="6"/>
  <c r="M55" i="6"/>
  <c r="L55" i="6"/>
  <c r="M52" i="6"/>
  <c r="L52" i="6"/>
  <c r="M51" i="6"/>
  <c r="L51" i="6"/>
  <c r="M50" i="6"/>
  <c r="L50" i="6"/>
  <c r="M49" i="6"/>
  <c r="L49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7" i="6"/>
  <c r="L37" i="6"/>
  <c r="M36" i="6"/>
  <c r="L36" i="6"/>
  <c r="M35" i="6"/>
  <c r="L35" i="6"/>
  <c r="M34" i="6"/>
  <c r="L34" i="6"/>
  <c r="M33" i="6"/>
  <c r="L33" i="6"/>
  <c r="M32" i="6"/>
  <c r="L32" i="6"/>
  <c r="M29" i="6"/>
  <c r="L29" i="6"/>
  <c r="M28" i="6"/>
  <c r="L28" i="6"/>
  <c r="M27" i="6"/>
  <c r="L27" i="6"/>
  <c r="M24" i="6"/>
  <c r="L24" i="6"/>
  <c r="M23" i="6"/>
  <c r="L23" i="6"/>
  <c r="M20" i="6"/>
  <c r="L20" i="6"/>
  <c r="M17" i="6"/>
  <c r="L17" i="6"/>
  <c r="M16" i="6"/>
  <c r="L16" i="6"/>
  <c r="M15" i="6"/>
  <c r="L15" i="6"/>
  <c r="M12" i="6"/>
  <c r="L12" i="6"/>
  <c r="M11" i="6"/>
  <c r="L11" i="6"/>
  <c r="M10" i="6"/>
  <c r="L10" i="6"/>
  <c r="M7" i="6"/>
  <c r="L7" i="6"/>
  <c r="M6" i="6"/>
  <c r="L6" i="6"/>
  <c r="U41" i="5"/>
  <c r="T41" i="5"/>
  <c r="U38" i="5"/>
  <c r="T38" i="5"/>
  <c r="U37" i="5"/>
  <c r="T37" i="5"/>
  <c r="U34" i="5"/>
  <c r="T34" i="5"/>
  <c r="U33" i="5"/>
  <c r="T33" i="5"/>
  <c r="U32" i="5"/>
  <c r="T32" i="5"/>
  <c r="U31" i="5"/>
  <c r="T31" i="5"/>
  <c r="U30" i="5"/>
  <c r="T30" i="5"/>
  <c r="U29" i="5"/>
  <c r="T29" i="5"/>
  <c r="U26" i="5"/>
  <c r="T26" i="5"/>
  <c r="U25" i="5"/>
  <c r="T25" i="5"/>
  <c r="U24" i="5"/>
  <c r="T24" i="5"/>
  <c r="U23" i="5"/>
  <c r="T23" i="5"/>
  <c r="U20" i="5"/>
  <c r="T20" i="5"/>
  <c r="U17" i="5"/>
  <c r="T17" i="5"/>
  <c r="U16" i="5"/>
  <c r="T16" i="5"/>
  <c r="U13" i="5"/>
  <c r="T13" i="5"/>
  <c r="U12" i="5"/>
  <c r="T12" i="5"/>
  <c r="U9" i="5"/>
  <c r="T9" i="5"/>
  <c r="U6" i="5"/>
  <c r="T6" i="5"/>
</calcChain>
</file>

<file path=xl/sharedStrings.xml><?xml version="1.0" encoding="utf-8"?>
<sst xmlns="http://schemas.openxmlformats.org/spreadsheetml/2006/main" count="1248" uniqueCount="349">
  <si>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</si>
  <si>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</si>
  <si>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</si>
  <si>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</si>
  <si>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</si>
  <si>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</si>
  <si>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</si>
  <si>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</si>
  <si>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</si>
  <si>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</si>
  <si>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48</t>
  </si>
  <si>
    <t>Зайникаева Ксения</t>
  </si>
  <si>
    <t>47,20</t>
  </si>
  <si>
    <t xml:space="preserve">Рельеф </t>
  </si>
  <si>
    <t xml:space="preserve">Новоалтайск/Алтайский край </t>
  </si>
  <si>
    <t>60,0</t>
  </si>
  <si>
    <t>67,5</t>
  </si>
  <si>
    <t>72,5</t>
  </si>
  <si>
    <t>40,0</t>
  </si>
  <si>
    <t>47,5</t>
  </si>
  <si>
    <t>90,0</t>
  </si>
  <si>
    <t>95,0</t>
  </si>
  <si>
    <t>97,5</t>
  </si>
  <si>
    <t xml:space="preserve">Ефимов А. </t>
  </si>
  <si>
    <t>ВЕСОВАЯ КАТЕГОРИЯ   52</t>
  </si>
  <si>
    <t>Павлова Евгения</t>
  </si>
  <si>
    <t>Открытая (21.08.1987)/34</t>
  </si>
  <si>
    <t>52,00</t>
  </si>
  <si>
    <t xml:space="preserve">Барнаул/Алтайский край </t>
  </si>
  <si>
    <t>75,0</t>
  </si>
  <si>
    <t>80,0</t>
  </si>
  <si>
    <t>42,5</t>
  </si>
  <si>
    <t>45,0</t>
  </si>
  <si>
    <t>120,0</t>
  </si>
  <si>
    <t>125,0</t>
  </si>
  <si>
    <t xml:space="preserve">Золотоверхов И. </t>
  </si>
  <si>
    <t>ВЕСОВАЯ КАТЕГОРИЯ   56</t>
  </si>
  <si>
    <t>Тимонина Екатерина</t>
  </si>
  <si>
    <t>Открытая (03.12.1982)/39</t>
  </si>
  <si>
    <t>55,20</t>
  </si>
  <si>
    <t xml:space="preserve">Атлетик </t>
  </si>
  <si>
    <t>82,5</t>
  </si>
  <si>
    <t>85,0</t>
  </si>
  <si>
    <t>55,0</t>
  </si>
  <si>
    <t>57,5</t>
  </si>
  <si>
    <t>110,0</t>
  </si>
  <si>
    <t>117,5</t>
  </si>
  <si>
    <t>Чумакова Людмила</t>
  </si>
  <si>
    <t>Открытая (02.10.1995)/26</t>
  </si>
  <si>
    <t>55,70</t>
  </si>
  <si>
    <t xml:space="preserve">лично </t>
  </si>
  <si>
    <t>70,0</t>
  </si>
  <si>
    <t>77,5</t>
  </si>
  <si>
    <t>52,5</t>
  </si>
  <si>
    <t>105,0</t>
  </si>
  <si>
    <t xml:space="preserve">Конев А. </t>
  </si>
  <si>
    <t>ВЕСОВАЯ КАТЕГОРИЯ   67.5</t>
  </si>
  <si>
    <t>Чакичева Анастасия</t>
  </si>
  <si>
    <t>Открытая (18.11.1986)/35</t>
  </si>
  <si>
    <t>66,60</t>
  </si>
  <si>
    <t>87,5</t>
  </si>
  <si>
    <t>50,0</t>
  </si>
  <si>
    <t>100,0</t>
  </si>
  <si>
    <t>107,5</t>
  </si>
  <si>
    <t xml:space="preserve">Кулешов М. </t>
  </si>
  <si>
    <t>Бельмегина Елена</t>
  </si>
  <si>
    <t>Открытая (14.08.1982)/39</t>
  </si>
  <si>
    <t>65,60</t>
  </si>
  <si>
    <t>92,5</t>
  </si>
  <si>
    <t>102,5</t>
  </si>
  <si>
    <t>ВЕСОВАЯ КАТЕГОРИЯ   82.5</t>
  </si>
  <si>
    <t>Пантелеймонова Екатерина</t>
  </si>
  <si>
    <t>Открытая (22.09.1997)/24</t>
  </si>
  <si>
    <t>80,10</t>
  </si>
  <si>
    <t>65,0</t>
  </si>
  <si>
    <t>ВЕСОВАЯ КАТЕГОРИЯ   75</t>
  </si>
  <si>
    <t>Санаров Дмитрий</t>
  </si>
  <si>
    <t>71,80</t>
  </si>
  <si>
    <t xml:space="preserve">POWER GYM </t>
  </si>
  <si>
    <t>180,0</t>
  </si>
  <si>
    <t>185,0</t>
  </si>
  <si>
    <t>190,0</t>
  </si>
  <si>
    <t>115,0</t>
  </si>
  <si>
    <t>200,0</t>
  </si>
  <si>
    <t xml:space="preserve">Полосин С. </t>
  </si>
  <si>
    <t>Козлов Никита</t>
  </si>
  <si>
    <t>70,60</t>
  </si>
  <si>
    <t>130,0</t>
  </si>
  <si>
    <t>160,0</t>
  </si>
  <si>
    <t>165,0</t>
  </si>
  <si>
    <t>170,0</t>
  </si>
  <si>
    <t>Куликов Данил</t>
  </si>
  <si>
    <t>74,00</t>
  </si>
  <si>
    <t>175,0</t>
  </si>
  <si>
    <t>Семенов Дмитрий</t>
  </si>
  <si>
    <t>Открытая (29.01.2000)/21</t>
  </si>
  <si>
    <t>69,30</t>
  </si>
  <si>
    <t>220,0</t>
  </si>
  <si>
    <t>230,0</t>
  </si>
  <si>
    <t>Чукмаров Азис</t>
  </si>
  <si>
    <t>82,10</t>
  </si>
  <si>
    <t xml:space="preserve">АлтГПУ </t>
  </si>
  <si>
    <t>145,0</t>
  </si>
  <si>
    <t>155,0</t>
  </si>
  <si>
    <t>162,5</t>
  </si>
  <si>
    <t>177,5</t>
  </si>
  <si>
    <t xml:space="preserve">Тактаев А. </t>
  </si>
  <si>
    <t>Зверев Лев</t>
  </si>
  <si>
    <t>77,70</t>
  </si>
  <si>
    <t>127,5</t>
  </si>
  <si>
    <t>132,5</t>
  </si>
  <si>
    <t>172,5</t>
  </si>
  <si>
    <t>Постников Евгений</t>
  </si>
  <si>
    <t>81,80</t>
  </si>
  <si>
    <t>140,0</t>
  </si>
  <si>
    <t>150,0</t>
  </si>
  <si>
    <t>Осинцев Денис</t>
  </si>
  <si>
    <t>Открытая (11.09.1996)/25</t>
  </si>
  <si>
    <t>81,20</t>
  </si>
  <si>
    <t>245,0</t>
  </si>
  <si>
    <t>255,0</t>
  </si>
  <si>
    <t>300,0</t>
  </si>
  <si>
    <t>320,0</t>
  </si>
  <si>
    <t>Слисков Сергей</t>
  </si>
  <si>
    <t>Открытая (07.02.1985)/36</t>
  </si>
  <si>
    <t>79,50</t>
  </si>
  <si>
    <t>167,5</t>
  </si>
  <si>
    <t>137,5</t>
  </si>
  <si>
    <t>202,5</t>
  </si>
  <si>
    <t>Гладких Александр</t>
  </si>
  <si>
    <t>Открытая (26.09.1999)/22</t>
  </si>
  <si>
    <t>76,80</t>
  </si>
  <si>
    <t>112,5</t>
  </si>
  <si>
    <t>212,5</t>
  </si>
  <si>
    <t>ВЕСОВАЯ КАТЕГОРИЯ   90</t>
  </si>
  <si>
    <t>Кадубец Александр</t>
  </si>
  <si>
    <t>Открытая (06.05.1989)/32</t>
  </si>
  <si>
    <t>85,70</t>
  </si>
  <si>
    <t>135,0</t>
  </si>
  <si>
    <t>Парамонов Александр</t>
  </si>
  <si>
    <t>Открытая (06.05.1985)/36</t>
  </si>
  <si>
    <t>85,50</t>
  </si>
  <si>
    <t>ВЕСОВАЯ КАТЕГОРИЯ   100</t>
  </si>
  <si>
    <t>Ярослав Дмитрий</t>
  </si>
  <si>
    <t>Открытая (17.11.1989)/32</t>
  </si>
  <si>
    <t>99,30</t>
  </si>
  <si>
    <t>210,0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</si>
  <si>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</si>
  <si>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</si>
  <si>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</si>
  <si>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</si>
  <si>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</si>
  <si>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</si>
  <si>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Открытая </t>
  </si>
  <si>
    <t>56</t>
  </si>
  <si>
    <t>267,5</t>
  </si>
  <si>
    <t>318,3250</t>
  </si>
  <si>
    <t>52</t>
  </si>
  <si>
    <t>240,0</t>
  </si>
  <si>
    <t>299,1840</t>
  </si>
  <si>
    <t>237,5</t>
  </si>
  <si>
    <t>280,6300</t>
  </si>
  <si>
    <t xml:space="preserve">Мужчины </t>
  </si>
  <si>
    <t xml:space="preserve">Юноши </t>
  </si>
  <si>
    <t>75</t>
  </si>
  <si>
    <t>500,0</t>
  </si>
  <si>
    <t>367,6000</t>
  </si>
  <si>
    <t>82.5</t>
  </si>
  <si>
    <t>437,5</t>
  </si>
  <si>
    <t>293,9562</t>
  </si>
  <si>
    <t>380,0</t>
  </si>
  <si>
    <t>282,9100</t>
  </si>
  <si>
    <t>727,5</t>
  </si>
  <si>
    <t>492,0810</t>
  </si>
  <si>
    <t>540,0</t>
  </si>
  <si>
    <t>407,8080</t>
  </si>
  <si>
    <t>342,7000</t>
  </si>
  <si>
    <t>1</t>
  </si>
  <si>
    <t/>
  </si>
  <si>
    <t>2</t>
  </si>
  <si>
    <t>3</t>
  </si>
  <si>
    <t>ВЕСОВАЯ КАТЕГОРИЯ   44</t>
  </si>
  <si>
    <t>Котенева Виктория</t>
  </si>
  <si>
    <t>Юниорки (15.01.2001)/20</t>
  </si>
  <si>
    <t>41,80</t>
  </si>
  <si>
    <t>Открытая (15.01.2001)/20</t>
  </si>
  <si>
    <t>Кылымник Екатерина</t>
  </si>
  <si>
    <t>Юниорки (26.11.1999)/22</t>
  </si>
  <si>
    <t>53,10</t>
  </si>
  <si>
    <t>Векман Екатерина</t>
  </si>
  <si>
    <t>Открытая (06.09.1993)/28</t>
  </si>
  <si>
    <t>54,70</t>
  </si>
  <si>
    <t>62,5</t>
  </si>
  <si>
    <t>Открытая (26.11.1999)/22</t>
  </si>
  <si>
    <t>Шайдорова Ангелина</t>
  </si>
  <si>
    <t>Юниорки (04.10.1998)/23</t>
  </si>
  <si>
    <t>62,80</t>
  </si>
  <si>
    <t>Открытая (04.10.1998)/23</t>
  </si>
  <si>
    <t>Таловская Алёна</t>
  </si>
  <si>
    <t>Открытая (14.01.1986)/35</t>
  </si>
  <si>
    <t>63,10</t>
  </si>
  <si>
    <t>Ефремова Татьяна</t>
  </si>
  <si>
    <t>72,40</t>
  </si>
  <si>
    <t>ВЕСОВАЯ КАТЕГОРИЯ   90+</t>
  </si>
  <si>
    <t>Павлова Екатерина</t>
  </si>
  <si>
    <t>Юниорки (20.08.1998)/23</t>
  </si>
  <si>
    <t>98,50</t>
  </si>
  <si>
    <t>Аллачева Надежда</t>
  </si>
  <si>
    <t>Открытая (23.05.1999)/22</t>
  </si>
  <si>
    <t>100,50</t>
  </si>
  <si>
    <t>Дмитриев Никита</t>
  </si>
  <si>
    <t>64,60</t>
  </si>
  <si>
    <t>Карелов Владислав</t>
  </si>
  <si>
    <t>Юниоры (11.10.2001)/20</t>
  </si>
  <si>
    <t>66,30</t>
  </si>
  <si>
    <t>122,5</t>
  </si>
  <si>
    <t xml:space="preserve">Клюкин Д. </t>
  </si>
  <si>
    <t>Открытая (11.10.2001)/20</t>
  </si>
  <si>
    <t>Кожевников Дмитрий</t>
  </si>
  <si>
    <t>Юниоры (14.04.2000)/21</t>
  </si>
  <si>
    <t>73,20</t>
  </si>
  <si>
    <t>Панов Даниил</t>
  </si>
  <si>
    <t>Юниоры (09.02.2001)/20</t>
  </si>
  <si>
    <t>74,30</t>
  </si>
  <si>
    <t>Открытая (14.04.2000)/21</t>
  </si>
  <si>
    <t>Открытая (09.02.2001)/20</t>
  </si>
  <si>
    <t>Красиков Виктор</t>
  </si>
  <si>
    <t>74,60</t>
  </si>
  <si>
    <t>Тонкошкуров Александр</t>
  </si>
  <si>
    <t>Юниоры (03.03.2000)/21</t>
  </si>
  <si>
    <t>81,40</t>
  </si>
  <si>
    <t>Михеда Егор</t>
  </si>
  <si>
    <t>Юниоры (15.09.1999)/22</t>
  </si>
  <si>
    <t>80,00</t>
  </si>
  <si>
    <t>Отмашкин Евгений</t>
  </si>
  <si>
    <t>Открытая (04.02.1993)/28</t>
  </si>
  <si>
    <t>82,50</t>
  </si>
  <si>
    <t>142,5</t>
  </si>
  <si>
    <t>Рыбакин Евгений</t>
  </si>
  <si>
    <t>Открытая (06.03.1996)/25</t>
  </si>
  <si>
    <t>Чеканов Владислав</t>
  </si>
  <si>
    <t>Открытая (06.07.1997)/24</t>
  </si>
  <si>
    <t>81,50</t>
  </si>
  <si>
    <t>Лукьянов Данил</t>
  </si>
  <si>
    <t>Открытая (09.10.1997)/24</t>
  </si>
  <si>
    <t>81,90</t>
  </si>
  <si>
    <t>Степанов Никита</t>
  </si>
  <si>
    <t>Открытая (22.06.1991)/30</t>
  </si>
  <si>
    <t>88,60</t>
  </si>
  <si>
    <t>147,5</t>
  </si>
  <si>
    <t>152,5</t>
  </si>
  <si>
    <t>Цыганков Роман</t>
  </si>
  <si>
    <t>Открытая (06.08.1992)/29</t>
  </si>
  <si>
    <t>90,00</t>
  </si>
  <si>
    <t xml:space="preserve">Камень-на-Оби/Алтайский край </t>
  </si>
  <si>
    <t xml:space="preserve">Лично </t>
  </si>
  <si>
    <t>Логушкин Владимир</t>
  </si>
  <si>
    <t>100,00</t>
  </si>
  <si>
    <t>ВЕСОВАЯ КАТЕГОРИЯ   110</t>
  </si>
  <si>
    <t>Слизунков Игорь</t>
  </si>
  <si>
    <t>Открытая (21.11.1994)/27</t>
  </si>
  <si>
    <t>106,70</t>
  </si>
  <si>
    <t>182,5</t>
  </si>
  <si>
    <t>187,5</t>
  </si>
  <si>
    <t>Филимонов Евгений</t>
  </si>
  <si>
    <t>Открытая (21.04.1981)/40</t>
  </si>
  <si>
    <t>104,30</t>
  </si>
  <si>
    <t>Лапшин Павел</t>
  </si>
  <si>
    <t>Открытая (31.05.1991)/30</t>
  </si>
  <si>
    <t>104,40</t>
  </si>
  <si>
    <t>ВЕСОВАЯ КАТЕГОРИЯ   125</t>
  </si>
  <si>
    <t>Прокудин Антон</t>
  </si>
  <si>
    <t>123,00</t>
  </si>
  <si>
    <t>Соседов Игорь</t>
  </si>
  <si>
    <t>Открытая (21.08.1979)/42</t>
  </si>
  <si>
    <t>120,20</t>
  </si>
  <si>
    <t xml:space="preserve">Шеслер К </t>
  </si>
  <si>
    <t xml:space="preserve">Результат </t>
  </si>
  <si>
    <t xml:space="preserve">Юниоры </t>
  </si>
  <si>
    <t>67.5</t>
  </si>
  <si>
    <t>75,3550</t>
  </si>
  <si>
    <t>44</t>
  </si>
  <si>
    <t>90+</t>
  </si>
  <si>
    <t>78,9830</t>
  </si>
  <si>
    <t>77,9025</t>
  </si>
  <si>
    <t>95,8317</t>
  </si>
  <si>
    <t>92,4248</t>
  </si>
  <si>
    <t>89,6625</t>
  </si>
  <si>
    <t>116,6790</t>
  </si>
  <si>
    <t>110</t>
  </si>
  <si>
    <t>108,4597</t>
  </si>
  <si>
    <t>101,8300</t>
  </si>
  <si>
    <t>Результат</t>
  </si>
  <si>
    <t>4</t>
  </si>
  <si>
    <t>5</t>
  </si>
  <si>
    <t>Морозова Мария</t>
  </si>
  <si>
    <t>Открытая (11.08.1992)/29</t>
  </si>
  <si>
    <t>47,30</t>
  </si>
  <si>
    <t>Чепурнов Виталий</t>
  </si>
  <si>
    <t>61,50</t>
  </si>
  <si>
    <t>Горбунов Евгений</t>
  </si>
  <si>
    <t>Юниоры (21.02.2000)/21</t>
  </si>
  <si>
    <t>74,20</t>
  </si>
  <si>
    <t>195,0</t>
  </si>
  <si>
    <t>Открытая (07.06.2003)/18</t>
  </si>
  <si>
    <t>Зайцев Сергей</t>
  </si>
  <si>
    <t>Открытая (14.11.1992)/29</t>
  </si>
  <si>
    <t>215,0</t>
  </si>
  <si>
    <t>235,0</t>
  </si>
  <si>
    <t>156,4340</t>
  </si>
  <si>
    <t>149,5920</t>
  </si>
  <si>
    <t>134,0875</t>
  </si>
  <si>
    <t>147,0400</t>
  </si>
  <si>
    <t>125,1150</t>
  </si>
  <si>
    <t>122,2810</t>
  </si>
  <si>
    <t>202,9200</t>
  </si>
  <si>
    <t>90</t>
  </si>
  <si>
    <t>150,0240</t>
  </si>
  <si>
    <t>Девушки (06.02.2004)/17</t>
  </si>
  <si>
    <t>Юноши (07.06.2003)/18</t>
  </si>
  <si>
    <t>Юноши (15.07.2004)/17</t>
  </si>
  <si>
    <t>Юноши (24.09.2004)/17</t>
  </si>
  <si>
    <t>Юноши (04.11.2002)/19</t>
  </si>
  <si>
    <t>Юноши (08.03.2004)/17</t>
  </si>
  <si>
    <t>Юноши (13.02.2003)/18</t>
  </si>
  <si>
    <t>Юноши (16.06.2005)/16</t>
  </si>
  <si>
    <t>Мастера (01.04.1975)/46</t>
  </si>
  <si>
    <t>Мастера (01.09.1977)/44</t>
  </si>
  <si>
    <t>Мастера (15.05.1959)/62</t>
  </si>
  <si>
    <t>Юноши (17.02.2002)/19</t>
  </si>
  <si>
    <t>Мастера (21.08.1979)/42</t>
  </si>
  <si>
    <t>Юноши</t>
  </si>
  <si>
    <t xml:space="preserve"> POWER GYM</t>
  </si>
  <si>
    <t>Юноши (05.10.2003)/18</t>
  </si>
  <si>
    <t>Лубягин Д.</t>
  </si>
  <si>
    <t>Сакович В.</t>
  </si>
  <si>
    <t>Рельеф</t>
  </si>
  <si>
    <t xml:space="preserve">АлтГПУ  </t>
  </si>
  <si>
    <t>Весовая категория</t>
  </si>
  <si>
    <t>Открытый турнир "Power Gym III" и Чемпионат Алтайского края
WRPF любители Пауэрлифтинг без экипировки
Новоалтайск/Алтайский край, 05 декабря 2021 года</t>
  </si>
  <si>
    <t>Открытый турнир "Power Gym III" и Чемпионат Алтайского края
WRPF любители Жим лежа без экипировки
Новоалтайск/Алтайский край, 05 декабря 2021 года</t>
  </si>
  <si>
    <t>Открытый турнир "Power Gym III" и Чемпионат Алтайского края
WRPF любители Становая тяга без экипировки
Новоалтайск/Алтайский край, 05 декабря 2021 года</t>
  </si>
  <si>
    <t xml:space="preserve"> №</t>
  </si>
  <si>
    <t xml:space="preserve">
Дата рождения/Возраст</t>
  </si>
  <si>
    <t>Возрастная группа</t>
  </si>
  <si>
    <t>T</t>
  </si>
  <si>
    <t>O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</si>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</sst>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65"/>
  <sheetViews>
    <sheetView topLeftCell="A12" zoomScaleNormal="100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5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6.832031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21.1640625" style="5" customWidth="1"/>
    <col min="23" max="16384" width="9.1640625" style="3"/>
  </cols>
  <sheetData>
    <row r="1" spans="1:22" s="2" customFormat="1" ht="29" customHeight="1">
      <c r="A1" s="41" t="s">
        <v>339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s="2" customFormat="1" ht="7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342</v>
      </c>
      <c r="B3" s="35" t="s">
        <v>0</v>
      </c>
      <c r="C3" s="51" t="s">
        <v>343</v>
      </c>
      <c r="D3" s="51" t="s">
        <v>6</v>
      </c>
      <c r="E3" s="39" t="s">
        <v>344</v>
      </c>
      <c r="F3" s="39"/>
      <c r="G3" s="39" t="s">
        <v>5</v>
      </c>
      <c r="H3" s="39" t="s">
        <v>7</v>
      </c>
      <c r="I3" s="39"/>
      <c r="J3" s="39"/>
      <c r="K3" s="39"/>
      <c r="L3" s="39" t="s">
        <v>8</v>
      </c>
      <c r="M3" s="39"/>
      <c r="N3" s="39"/>
      <c r="O3" s="39"/>
      <c r="P3" s="39" t="s">
        <v>9</v>
      </c>
      <c r="Q3" s="39"/>
      <c r="R3" s="39"/>
      <c r="S3" s="39"/>
      <c r="T3" s="39" t="s">
        <v>1</v>
      </c>
      <c r="U3" s="39" t="s">
        <v>3</v>
      </c>
      <c r="V3" s="52" t="s">
        <v>2</v>
      </c>
    </row>
    <row r="4" spans="1:22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0"/>
      <c r="U4" s="40"/>
      <c r="V4" s="53"/>
    </row>
    <row r="5" spans="1:22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2">
      <c r="A6" s="8" t="s">
        <v>177</v>
      </c>
      <c r="B6" s="7" t="s">
        <v>11</v>
      </c>
      <c r="C6" s="29" t="s">
        <v>318</v>
      </c>
      <c r="D6" s="7" t="s">
        <v>12</v>
      </c>
      <c r="E6" s="7" t="s">
        <v>345</v>
      </c>
      <c r="F6" s="7" t="s">
        <v>13</v>
      </c>
      <c r="G6" s="7" t="s">
        <v>14</v>
      </c>
      <c r="H6" s="21" t="s">
        <v>15</v>
      </c>
      <c r="I6" s="21" t="s">
        <v>16</v>
      </c>
      <c r="J6" s="21" t="s">
        <v>17</v>
      </c>
      <c r="K6" s="8"/>
      <c r="L6" s="21" t="s">
        <v>18</v>
      </c>
      <c r="M6" s="22" t="s">
        <v>19</v>
      </c>
      <c r="N6" s="22" t="s">
        <v>19</v>
      </c>
      <c r="O6" s="8"/>
      <c r="P6" s="21" t="s">
        <v>20</v>
      </c>
      <c r="Q6" s="21" t="s">
        <v>21</v>
      </c>
      <c r="R6" s="21" t="s">
        <v>22</v>
      </c>
      <c r="S6" s="8"/>
      <c r="T6" s="8" t="str">
        <f>"210,0"</f>
        <v>210,0</v>
      </c>
      <c r="U6" s="8" t="str">
        <f>"281,5680"</f>
        <v>281,5680</v>
      </c>
      <c r="V6" s="7" t="s">
        <v>23</v>
      </c>
    </row>
    <row r="7" spans="1:22">
      <c r="B7" s="5" t="s">
        <v>178</v>
      </c>
    </row>
    <row r="8" spans="1:22" ht="16">
      <c r="A8" s="34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2">
      <c r="A9" s="8" t="s">
        <v>177</v>
      </c>
      <c r="B9" s="7" t="s">
        <v>25</v>
      </c>
      <c r="C9" s="7" t="s">
        <v>26</v>
      </c>
      <c r="D9" s="7" t="s">
        <v>27</v>
      </c>
      <c r="E9" s="7" t="s">
        <v>346</v>
      </c>
      <c r="F9" s="7" t="s">
        <v>13</v>
      </c>
      <c r="G9" s="7" t="s">
        <v>28</v>
      </c>
      <c r="H9" s="21" t="s">
        <v>29</v>
      </c>
      <c r="I9" s="22" t="s">
        <v>30</v>
      </c>
      <c r="J9" s="22" t="s">
        <v>30</v>
      </c>
      <c r="K9" s="8"/>
      <c r="L9" s="21" t="s">
        <v>31</v>
      </c>
      <c r="M9" s="21" t="s">
        <v>32</v>
      </c>
      <c r="N9" s="22" t="s">
        <v>19</v>
      </c>
      <c r="O9" s="8"/>
      <c r="P9" s="22" t="s">
        <v>33</v>
      </c>
      <c r="Q9" s="21" t="s">
        <v>33</v>
      </c>
      <c r="R9" s="22" t="s">
        <v>34</v>
      </c>
      <c r="S9" s="8"/>
      <c r="T9" s="8" t="str">
        <f>"240,0"</f>
        <v>240,0</v>
      </c>
      <c r="U9" s="8" t="str">
        <f>"299,1840"</f>
        <v>299,1840</v>
      </c>
      <c r="V9" s="7" t="s">
        <v>35</v>
      </c>
    </row>
    <row r="10" spans="1:22">
      <c r="B10" s="5" t="s">
        <v>178</v>
      </c>
    </row>
    <row r="11" spans="1:22" ht="16">
      <c r="A11" s="34" t="s">
        <v>36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2">
      <c r="A12" s="10" t="s">
        <v>177</v>
      </c>
      <c r="B12" s="9" t="s">
        <v>37</v>
      </c>
      <c r="C12" s="9" t="s">
        <v>38</v>
      </c>
      <c r="D12" s="9" t="s">
        <v>39</v>
      </c>
      <c r="E12" s="9" t="s">
        <v>346</v>
      </c>
      <c r="F12" s="9" t="s">
        <v>40</v>
      </c>
      <c r="G12" s="9" t="s">
        <v>28</v>
      </c>
      <c r="H12" s="23" t="s">
        <v>29</v>
      </c>
      <c r="I12" s="23" t="s">
        <v>41</v>
      </c>
      <c r="J12" s="23" t="s">
        <v>42</v>
      </c>
      <c r="K12" s="10"/>
      <c r="L12" s="23" t="s">
        <v>43</v>
      </c>
      <c r="M12" s="23" t="s">
        <v>44</v>
      </c>
      <c r="N12" s="24" t="s">
        <v>15</v>
      </c>
      <c r="O12" s="10"/>
      <c r="P12" s="24" t="s">
        <v>45</v>
      </c>
      <c r="Q12" s="23" t="s">
        <v>46</v>
      </c>
      <c r="R12" s="23" t="s">
        <v>34</v>
      </c>
      <c r="S12" s="10"/>
      <c r="T12" s="10" t="str">
        <f>"267,5"</f>
        <v>267,5</v>
      </c>
      <c r="U12" s="10" t="str">
        <f>"318,3250"</f>
        <v>318,3250</v>
      </c>
      <c r="V12" s="30" t="s">
        <v>334</v>
      </c>
    </row>
    <row r="13" spans="1:22">
      <c r="A13" s="12" t="s">
        <v>179</v>
      </c>
      <c r="B13" s="11" t="s">
        <v>47</v>
      </c>
      <c r="C13" s="11" t="s">
        <v>48</v>
      </c>
      <c r="D13" s="11" t="s">
        <v>49</v>
      </c>
      <c r="E13" s="11" t="s">
        <v>346</v>
      </c>
      <c r="F13" s="11" t="s">
        <v>50</v>
      </c>
      <c r="G13" s="11" t="s">
        <v>28</v>
      </c>
      <c r="H13" s="25" t="s">
        <v>51</v>
      </c>
      <c r="I13" s="25" t="s">
        <v>52</v>
      </c>
      <c r="J13" s="25" t="s">
        <v>42</v>
      </c>
      <c r="K13" s="12"/>
      <c r="L13" s="25" t="s">
        <v>32</v>
      </c>
      <c r="M13" s="25" t="s">
        <v>19</v>
      </c>
      <c r="N13" s="26" t="s">
        <v>53</v>
      </c>
      <c r="O13" s="12"/>
      <c r="P13" s="25" t="s">
        <v>20</v>
      </c>
      <c r="Q13" s="25" t="s">
        <v>22</v>
      </c>
      <c r="R13" s="25" t="s">
        <v>54</v>
      </c>
      <c r="S13" s="12"/>
      <c r="T13" s="12" t="str">
        <f>"237,5"</f>
        <v>237,5</v>
      </c>
      <c r="U13" s="12" t="str">
        <f>"280,6300"</f>
        <v>280,6300</v>
      </c>
      <c r="V13" s="11" t="s">
        <v>55</v>
      </c>
    </row>
    <row r="14" spans="1:22">
      <c r="B14" s="5" t="s">
        <v>178</v>
      </c>
    </row>
    <row r="15" spans="1:22" ht="16">
      <c r="A15" s="34" t="s">
        <v>56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2">
      <c r="A16" s="10" t="s">
        <v>177</v>
      </c>
      <c r="B16" s="9" t="s">
        <v>57</v>
      </c>
      <c r="C16" s="9" t="s">
        <v>58</v>
      </c>
      <c r="D16" s="9" t="s">
        <v>59</v>
      </c>
      <c r="E16" s="9" t="s">
        <v>346</v>
      </c>
      <c r="F16" s="9" t="s">
        <v>40</v>
      </c>
      <c r="G16" s="9" t="s">
        <v>28</v>
      </c>
      <c r="H16" s="23" t="s">
        <v>52</v>
      </c>
      <c r="I16" s="23" t="s">
        <v>41</v>
      </c>
      <c r="J16" s="23" t="s">
        <v>60</v>
      </c>
      <c r="K16" s="10"/>
      <c r="L16" s="23" t="s">
        <v>19</v>
      </c>
      <c r="M16" s="23" t="s">
        <v>61</v>
      </c>
      <c r="N16" s="23" t="s">
        <v>53</v>
      </c>
      <c r="O16" s="10"/>
      <c r="P16" s="23" t="s">
        <v>62</v>
      </c>
      <c r="Q16" s="23" t="s">
        <v>54</v>
      </c>
      <c r="R16" s="23" t="s">
        <v>63</v>
      </c>
      <c r="S16" s="10"/>
      <c r="T16" s="10" t="str">
        <f>"247,5"</f>
        <v>247,5</v>
      </c>
      <c r="U16" s="10" t="str">
        <f>"255,0735"</f>
        <v>255,0735</v>
      </c>
      <c r="V16" s="9" t="s">
        <v>64</v>
      </c>
    </row>
    <row r="17" spans="1:22">
      <c r="A17" s="12" t="s">
        <v>179</v>
      </c>
      <c r="B17" s="11" t="s">
        <v>65</v>
      </c>
      <c r="C17" s="11" t="s">
        <v>66</v>
      </c>
      <c r="D17" s="11" t="s">
        <v>67</v>
      </c>
      <c r="E17" s="11" t="s">
        <v>346</v>
      </c>
      <c r="F17" s="11" t="s">
        <v>40</v>
      </c>
      <c r="G17" s="11" t="s">
        <v>28</v>
      </c>
      <c r="H17" s="25" t="s">
        <v>42</v>
      </c>
      <c r="I17" s="25" t="s">
        <v>68</v>
      </c>
      <c r="J17" s="25" t="s">
        <v>62</v>
      </c>
      <c r="K17" s="12"/>
      <c r="L17" s="25" t="s">
        <v>18</v>
      </c>
      <c r="M17" s="25" t="s">
        <v>32</v>
      </c>
      <c r="N17" s="26" t="s">
        <v>61</v>
      </c>
      <c r="O17" s="12"/>
      <c r="P17" s="25" t="s">
        <v>20</v>
      </c>
      <c r="Q17" s="25" t="s">
        <v>62</v>
      </c>
      <c r="R17" s="26" t="s">
        <v>69</v>
      </c>
      <c r="S17" s="12"/>
      <c r="T17" s="12" t="str">
        <f>"245,0"</f>
        <v>245,0</v>
      </c>
      <c r="U17" s="12" t="str">
        <f>"255,2900"</f>
        <v>255,2900</v>
      </c>
      <c r="V17" s="32" t="s">
        <v>334</v>
      </c>
    </row>
    <row r="18" spans="1:22">
      <c r="B18" s="5" t="s">
        <v>178</v>
      </c>
    </row>
    <row r="19" spans="1:22" ht="16">
      <c r="A19" s="34" t="s">
        <v>70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2">
      <c r="A20" s="8" t="s">
        <v>177</v>
      </c>
      <c r="B20" s="7" t="s">
        <v>71</v>
      </c>
      <c r="C20" s="7" t="s">
        <v>72</v>
      </c>
      <c r="D20" s="7" t="s">
        <v>73</v>
      </c>
      <c r="E20" s="7" t="s">
        <v>346</v>
      </c>
      <c r="F20" s="7" t="s">
        <v>13</v>
      </c>
      <c r="G20" s="7" t="s">
        <v>14</v>
      </c>
      <c r="H20" s="21" t="s">
        <v>15</v>
      </c>
      <c r="I20" s="21" t="s">
        <v>74</v>
      </c>
      <c r="J20" s="21" t="s">
        <v>51</v>
      </c>
      <c r="K20" s="8"/>
      <c r="L20" s="21" t="s">
        <v>18</v>
      </c>
      <c r="M20" s="21" t="s">
        <v>32</v>
      </c>
      <c r="N20" s="22" t="s">
        <v>61</v>
      </c>
      <c r="O20" s="8"/>
      <c r="P20" s="21" t="s">
        <v>29</v>
      </c>
      <c r="Q20" s="21" t="s">
        <v>30</v>
      </c>
      <c r="R20" s="21" t="s">
        <v>42</v>
      </c>
      <c r="S20" s="8"/>
      <c r="T20" s="8" t="str">
        <f>"200,0"</f>
        <v>200,0</v>
      </c>
      <c r="U20" s="8" t="str">
        <f>"182,8800"</f>
        <v>182,8800</v>
      </c>
      <c r="V20" s="7" t="s">
        <v>23</v>
      </c>
    </row>
    <row r="21" spans="1:22">
      <c r="B21" s="5" t="s">
        <v>178</v>
      </c>
    </row>
    <row r="22" spans="1:22" ht="16">
      <c r="A22" s="34" t="s">
        <v>75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22">
      <c r="A23" s="10" t="s">
        <v>177</v>
      </c>
      <c r="B23" s="9" t="s">
        <v>76</v>
      </c>
      <c r="C23" s="30" t="s">
        <v>319</v>
      </c>
      <c r="D23" s="9" t="s">
        <v>77</v>
      </c>
      <c r="E23" s="9" t="s">
        <v>345</v>
      </c>
      <c r="F23" s="9" t="s">
        <v>78</v>
      </c>
      <c r="G23" s="9" t="s">
        <v>14</v>
      </c>
      <c r="H23" s="23" t="s">
        <v>79</v>
      </c>
      <c r="I23" s="23" t="s">
        <v>80</v>
      </c>
      <c r="J23" s="23" t="s">
        <v>81</v>
      </c>
      <c r="K23" s="10"/>
      <c r="L23" s="23" t="s">
        <v>45</v>
      </c>
      <c r="M23" s="24" t="s">
        <v>82</v>
      </c>
      <c r="N23" s="24" t="s">
        <v>82</v>
      </c>
      <c r="O23" s="10"/>
      <c r="P23" s="23" t="s">
        <v>81</v>
      </c>
      <c r="Q23" s="23" t="s">
        <v>83</v>
      </c>
      <c r="R23" s="10"/>
      <c r="S23" s="10"/>
      <c r="T23" s="10" t="str">
        <f>"500,0"</f>
        <v>500,0</v>
      </c>
      <c r="U23" s="10" t="str">
        <f>"367,6000"</f>
        <v>367,6000</v>
      </c>
      <c r="V23" s="9" t="s">
        <v>84</v>
      </c>
    </row>
    <row r="24" spans="1:22">
      <c r="A24" s="14" t="s">
        <v>179</v>
      </c>
      <c r="B24" s="13" t="s">
        <v>85</v>
      </c>
      <c r="C24" s="31" t="s">
        <v>320</v>
      </c>
      <c r="D24" s="13" t="s">
        <v>86</v>
      </c>
      <c r="E24" s="13" t="s">
        <v>345</v>
      </c>
      <c r="F24" s="13" t="s">
        <v>78</v>
      </c>
      <c r="G24" s="13" t="s">
        <v>14</v>
      </c>
      <c r="H24" s="27" t="s">
        <v>33</v>
      </c>
      <c r="I24" s="27" t="s">
        <v>34</v>
      </c>
      <c r="J24" s="28" t="s">
        <v>87</v>
      </c>
      <c r="K24" s="14"/>
      <c r="L24" s="27" t="s">
        <v>30</v>
      </c>
      <c r="M24" s="27" t="s">
        <v>42</v>
      </c>
      <c r="N24" s="28" t="s">
        <v>60</v>
      </c>
      <c r="O24" s="14"/>
      <c r="P24" s="27" t="s">
        <v>88</v>
      </c>
      <c r="Q24" s="27" t="s">
        <v>89</v>
      </c>
      <c r="R24" s="27" t="s">
        <v>90</v>
      </c>
      <c r="S24" s="14"/>
      <c r="T24" s="14" t="str">
        <f>"380,0"</f>
        <v>380,0</v>
      </c>
      <c r="U24" s="14" t="str">
        <f>"282,9100"</f>
        <v>282,9100</v>
      </c>
      <c r="V24" s="13" t="s">
        <v>84</v>
      </c>
    </row>
    <row r="25" spans="1:22">
      <c r="A25" s="14" t="s">
        <v>180</v>
      </c>
      <c r="B25" s="13" t="s">
        <v>91</v>
      </c>
      <c r="C25" s="31" t="s">
        <v>321</v>
      </c>
      <c r="D25" s="13" t="s">
        <v>92</v>
      </c>
      <c r="E25" s="13" t="s">
        <v>345</v>
      </c>
      <c r="F25" s="13" t="s">
        <v>78</v>
      </c>
      <c r="G25" s="13" t="s">
        <v>14</v>
      </c>
      <c r="H25" s="27" t="s">
        <v>33</v>
      </c>
      <c r="I25" s="27" t="s">
        <v>34</v>
      </c>
      <c r="J25" s="28" t="s">
        <v>87</v>
      </c>
      <c r="K25" s="14"/>
      <c r="L25" s="27" t="s">
        <v>51</v>
      </c>
      <c r="M25" s="27" t="s">
        <v>29</v>
      </c>
      <c r="N25" s="28" t="s">
        <v>30</v>
      </c>
      <c r="O25" s="14"/>
      <c r="P25" s="27" t="s">
        <v>88</v>
      </c>
      <c r="Q25" s="27" t="s">
        <v>89</v>
      </c>
      <c r="R25" s="27" t="s">
        <v>90</v>
      </c>
      <c r="S25" s="14"/>
      <c r="T25" s="14" t="str">
        <f>"370,0"</f>
        <v>370,0</v>
      </c>
      <c r="U25" s="14" t="str">
        <f>"266,1410"</f>
        <v>266,1410</v>
      </c>
      <c r="V25" s="13" t="s">
        <v>84</v>
      </c>
    </row>
    <row r="26" spans="1:22">
      <c r="A26" s="12" t="s">
        <v>177</v>
      </c>
      <c r="B26" s="11" t="s">
        <v>94</v>
      </c>
      <c r="C26" s="11" t="s">
        <v>95</v>
      </c>
      <c r="D26" s="11" t="s">
        <v>96</v>
      </c>
      <c r="E26" s="11" t="s">
        <v>346</v>
      </c>
      <c r="F26" s="11" t="s">
        <v>40</v>
      </c>
      <c r="G26" s="11" t="s">
        <v>28</v>
      </c>
      <c r="H26" s="25" t="s">
        <v>79</v>
      </c>
      <c r="I26" s="25" t="s">
        <v>81</v>
      </c>
      <c r="J26" s="25" t="s">
        <v>83</v>
      </c>
      <c r="K26" s="12"/>
      <c r="L26" s="25" t="s">
        <v>62</v>
      </c>
      <c r="M26" s="25" t="s">
        <v>45</v>
      </c>
      <c r="N26" s="12"/>
      <c r="O26" s="12"/>
      <c r="P26" s="25" t="s">
        <v>97</v>
      </c>
      <c r="Q26" s="25" t="s">
        <v>98</v>
      </c>
      <c r="R26" s="12"/>
      <c r="S26" s="12"/>
      <c r="T26" s="12" t="str">
        <f>"540,0"</f>
        <v>540,0</v>
      </c>
      <c r="U26" s="12" t="str">
        <f>"407,8080"</f>
        <v>407,8080</v>
      </c>
      <c r="V26" s="11" t="s">
        <v>64</v>
      </c>
    </row>
    <row r="27" spans="1:22">
      <c r="B27" s="5" t="s">
        <v>178</v>
      </c>
    </row>
    <row r="28" spans="1:22" ht="16">
      <c r="A28" s="34" t="s">
        <v>70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2">
      <c r="A29" s="10" t="s">
        <v>177</v>
      </c>
      <c r="B29" s="9" t="s">
        <v>99</v>
      </c>
      <c r="C29" s="30" t="s">
        <v>322</v>
      </c>
      <c r="D29" s="9" t="s">
        <v>100</v>
      </c>
      <c r="E29" s="9" t="s">
        <v>345</v>
      </c>
      <c r="F29" s="9" t="s">
        <v>101</v>
      </c>
      <c r="G29" s="9" t="s">
        <v>28</v>
      </c>
      <c r="H29" s="23" t="s">
        <v>102</v>
      </c>
      <c r="I29" s="23" t="s">
        <v>103</v>
      </c>
      <c r="J29" s="23" t="s">
        <v>104</v>
      </c>
      <c r="K29" s="10"/>
      <c r="L29" s="23" t="s">
        <v>20</v>
      </c>
      <c r="M29" s="23" t="s">
        <v>22</v>
      </c>
      <c r="N29" s="24" t="s">
        <v>69</v>
      </c>
      <c r="O29" s="10"/>
      <c r="P29" s="23" t="s">
        <v>90</v>
      </c>
      <c r="Q29" s="23" t="s">
        <v>105</v>
      </c>
      <c r="R29" s="24" t="s">
        <v>79</v>
      </c>
      <c r="S29" s="10"/>
      <c r="T29" s="10" t="str">
        <f>"437,5"</f>
        <v>437,5</v>
      </c>
      <c r="U29" s="10" t="str">
        <f>"293,9562"</f>
        <v>293,9562</v>
      </c>
      <c r="V29" s="9" t="s">
        <v>106</v>
      </c>
    </row>
    <row r="30" spans="1:22">
      <c r="A30" s="14" t="s">
        <v>179</v>
      </c>
      <c r="B30" s="13" t="s">
        <v>107</v>
      </c>
      <c r="C30" s="31" t="s">
        <v>323</v>
      </c>
      <c r="D30" s="13" t="s">
        <v>108</v>
      </c>
      <c r="E30" s="13" t="s">
        <v>345</v>
      </c>
      <c r="F30" s="13" t="s">
        <v>78</v>
      </c>
      <c r="G30" s="13" t="s">
        <v>14</v>
      </c>
      <c r="H30" s="27" t="s">
        <v>109</v>
      </c>
      <c r="I30" s="28" t="s">
        <v>110</v>
      </c>
      <c r="J30" s="28" t="s">
        <v>110</v>
      </c>
      <c r="K30" s="14"/>
      <c r="L30" s="27" t="s">
        <v>41</v>
      </c>
      <c r="M30" s="27" t="s">
        <v>42</v>
      </c>
      <c r="N30" s="28" t="s">
        <v>20</v>
      </c>
      <c r="O30" s="14"/>
      <c r="P30" s="27" t="s">
        <v>111</v>
      </c>
      <c r="Q30" s="27" t="s">
        <v>93</v>
      </c>
      <c r="R30" s="28" t="s">
        <v>105</v>
      </c>
      <c r="S30" s="14"/>
      <c r="T30" s="14" t="str">
        <f>"387,5"</f>
        <v>387,5</v>
      </c>
      <c r="U30" s="14" t="str">
        <f>"269,5837"</f>
        <v>269,5837</v>
      </c>
      <c r="V30" s="13" t="s">
        <v>84</v>
      </c>
    </row>
    <row r="31" spans="1:22">
      <c r="A31" s="14" t="s">
        <v>180</v>
      </c>
      <c r="B31" s="13" t="s">
        <v>112</v>
      </c>
      <c r="C31" s="31" t="s">
        <v>324</v>
      </c>
      <c r="D31" s="13" t="s">
        <v>113</v>
      </c>
      <c r="E31" s="13" t="s">
        <v>345</v>
      </c>
      <c r="F31" s="13" t="s">
        <v>78</v>
      </c>
      <c r="G31" s="13" t="s">
        <v>14</v>
      </c>
      <c r="H31" s="27" t="s">
        <v>114</v>
      </c>
      <c r="I31" s="27" t="s">
        <v>102</v>
      </c>
      <c r="J31" s="27" t="s">
        <v>115</v>
      </c>
      <c r="K31" s="14"/>
      <c r="L31" s="27" t="s">
        <v>30</v>
      </c>
      <c r="M31" s="27" t="s">
        <v>41</v>
      </c>
      <c r="N31" s="28" t="s">
        <v>42</v>
      </c>
      <c r="O31" s="14"/>
      <c r="P31" s="28" t="s">
        <v>102</v>
      </c>
      <c r="Q31" s="28" t="s">
        <v>102</v>
      </c>
      <c r="R31" s="27" t="s">
        <v>102</v>
      </c>
      <c r="S31" s="14"/>
      <c r="T31" s="14" t="str">
        <f>"377,5"</f>
        <v>377,5</v>
      </c>
      <c r="U31" s="14" t="str">
        <f>"254,2085"</f>
        <v>254,2085</v>
      </c>
      <c r="V31" s="13" t="s">
        <v>84</v>
      </c>
    </row>
    <row r="32" spans="1:22">
      <c r="A32" s="14" t="s">
        <v>177</v>
      </c>
      <c r="B32" s="13" t="s">
        <v>116</v>
      </c>
      <c r="C32" s="13" t="s">
        <v>117</v>
      </c>
      <c r="D32" s="13" t="s">
        <v>118</v>
      </c>
      <c r="E32" s="13" t="s">
        <v>346</v>
      </c>
      <c r="F32" s="13" t="s">
        <v>40</v>
      </c>
      <c r="G32" s="13" t="s">
        <v>28</v>
      </c>
      <c r="H32" s="27" t="s">
        <v>119</v>
      </c>
      <c r="I32" s="27" t="s">
        <v>120</v>
      </c>
      <c r="J32" s="14"/>
      <c r="K32" s="14"/>
      <c r="L32" s="27" t="s">
        <v>89</v>
      </c>
      <c r="M32" s="27" t="s">
        <v>111</v>
      </c>
      <c r="N32" s="14"/>
      <c r="O32" s="14"/>
      <c r="P32" s="28" t="s">
        <v>121</v>
      </c>
      <c r="Q32" s="27" t="s">
        <v>121</v>
      </c>
      <c r="R32" s="28" t="s">
        <v>122</v>
      </c>
      <c r="S32" s="14"/>
      <c r="T32" s="14" t="str">
        <f>"727,5"</f>
        <v>727,5</v>
      </c>
      <c r="U32" s="14" t="str">
        <f>"492,0810"</f>
        <v>492,0810</v>
      </c>
      <c r="V32" s="13" t="s">
        <v>64</v>
      </c>
    </row>
    <row r="33" spans="1:22">
      <c r="A33" s="14" t="s">
        <v>179</v>
      </c>
      <c r="B33" s="13" t="s">
        <v>123</v>
      </c>
      <c r="C33" s="13" t="s">
        <v>124</v>
      </c>
      <c r="D33" s="13" t="s">
        <v>125</v>
      </c>
      <c r="E33" s="13" t="s">
        <v>346</v>
      </c>
      <c r="F33" s="13" t="s">
        <v>40</v>
      </c>
      <c r="G33" s="13" t="s">
        <v>28</v>
      </c>
      <c r="H33" s="27" t="s">
        <v>115</v>
      </c>
      <c r="I33" s="27" t="s">
        <v>88</v>
      </c>
      <c r="J33" s="27" t="s">
        <v>126</v>
      </c>
      <c r="K33" s="14"/>
      <c r="L33" s="27" t="s">
        <v>33</v>
      </c>
      <c r="M33" s="27" t="s">
        <v>87</v>
      </c>
      <c r="N33" s="28" t="s">
        <v>127</v>
      </c>
      <c r="O33" s="14"/>
      <c r="P33" s="27" t="s">
        <v>79</v>
      </c>
      <c r="Q33" s="27" t="s">
        <v>81</v>
      </c>
      <c r="R33" s="27" t="s">
        <v>128</v>
      </c>
      <c r="S33" s="14"/>
      <c r="T33" s="14" t="str">
        <f>"500,0"</f>
        <v>500,0</v>
      </c>
      <c r="U33" s="14" t="str">
        <f>"342,7000"</f>
        <v>342,7000</v>
      </c>
      <c r="V33" s="13" t="s">
        <v>64</v>
      </c>
    </row>
    <row r="34" spans="1:22">
      <c r="A34" s="12" t="s">
        <v>180</v>
      </c>
      <c r="B34" s="11" t="s">
        <v>129</v>
      </c>
      <c r="C34" s="11" t="s">
        <v>130</v>
      </c>
      <c r="D34" s="11" t="s">
        <v>131</v>
      </c>
      <c r="E34" s="11" t="s">
        <v>346</v>
      </c>
      <c r="F34" s="11" t="s">
        <v>40</v>
      </c>
      <c r="G34" s="11" t="s">
        <v>28</v>
      </c>
      <c r="H34" s="25" t="s">
        <v>115</v>
      </c>
      <c r="I34" s="25" t="s">
        <v>88</v>
      </c>
      <c r="J34" s="26" t="s">
        <v>90</v>
      </c>
      <c r="K34" s="12"/>
      <c r="L34" s="25" t="s">
        <v>62</v>
      </c>
      <c r="M34" s="25" t="s">
        <v>63</v>
      </c>
      <c r="N34" s="26" t="s">
        <v>132</v>
      </c>
      <c r="O34" s="12"/>
      <c r="P34" s="25" t="s">
        <v>83</v>
      </c>
      <c r="Q34" s="25" t="s">
        <v>133</v>
      </c>
      <c r="R34" s="25" t="s">
        <v>97</v>
      </c>
      <c r="S34" s="12"/>
      <c r="T34" s="12" t="str">
        <f>"487,5"</f>
        <v>487,5</v>
      </c>
      <c r="U34" s="12" t="str">
        <f>"341,7862"</f>
        <v>341,7862</v>
      </c>
      <c r="V34" s="11" t="s">
        <v>64</v>
      </c>
    </row>
    <row r="35" spans="1:22">
      <c r="B35" s="5" t="s">
        <v>178</v>
      </c>
    </row>
    <row r="36" spans="1:22" ht="16">
      <c r="A36" s="34" t="s">
        <v>134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22">
      <c r="A37" s="10" t="s">
        <v>177</v>
      </c>
      <c r="B37" s="9" t="s">
        <v>135</v>
      </c>
      <c r="C37" s="9" t="s">
        <v>136</v>
      </c>
      <c r="D37" s="9" t="s">
        <v>137</v>
      </c>
      <c r="E37" s="9" t="s">
        <v>346</v>
      </c>
      <c r="F37" s="9" t="s">
        <v>40</v>
      </c>
      <c r="G37" s="9" t="s">
        <v>28</v>
      </c>
      <c r="H37" s="23" t="s">
        <v>88</v>
      </c>
      <c r="I37" s="23" t="s">
        <v>90</v>
      </c>
      <c r="J37" s="23" t="s">
        <v>79</v>
      </c>
      <c r="K37" s="10"/>
      <c r="L37" s="23" t="s">
        <v>33</v>
      </c>
      <c r="M37" s="23" t="s">
        <v>87</v>
      </c>
      <c r="N37" s="24" t="s">
        <v>138</v>
      </c>
      <c r="O37" s="10"/>
      <c r="P37" s="23" t="s">
        <v>79</v>
      </c>
      <c r="Q37" s="23" t="s">
        <v>81</v>
      </c>
      <c r="R37" s="24" t="s">
        <v>83</v>
      </c>
      <c r="S37" s="10"/>
      <c r="T37" s="10" t="str">
        <f>"500,0"</f>
        <v>500,0</v>
      </c>
      <c r="U37" s="10" t="str">
        <f>"327,6500"</f>
        <v>327,6500</v>
      </c>
      <c r="V37" s="9" t="s">
        <v>64</v>
      </c>
    </row>
    <row r="38" spans="1:22">
      <c r="A38" s="12" t="s">
        <v>179</v>
      </c>
      <c r="B38" s="11" t="s">
        <v>139</v>
      </c>
      <c r="C38" s="11" t="s">
        <v>140</v>
      </c>
      <c r="D38" s="11" t="s">
        <v>141</v>
      </c>
      <c r="E38" s="11" t="s">
        <v>346</v>
      </c>
      <c r="F38" s="11" t="s">
        <v>13</v>
      </c>
      <c r="G38" s="11" t="s">
        <v>14</v>
      </c>
      <c r="H38" s="25" t="s">
        <v>33</v>
      </c>
      <c r="I38" s="26" t="s">
        <v>109</v>
      </c>
      <c r="J38" s="25" t="s">
        <v>87</v>
      </c>
      <c r="K38" s="12"/>
      <c r="L38" s="25" t="s">
        <v>62</v>
      </c>
      <c r="M38" s="25" t="s">
        <v>63</v>
      </c>
      <c r="N38" s="25" t="s">
        <v>45</v>
      </c>
      <c r="O38" s="12"/>
      <c r="P38" s="25" t="s">
        <v>114</v>
      </c>
      <c r="Q38" s="25" t="s">
        <v>115</v>
      </c>
      <c r="R38" s="26" t="s">
        <v>103</v>
      </c>
      <c r="S38" s="12"/>
      <c r="T38" s="12" t="str">
        <f>"390,0"</f>
        <v>390,0</v>
      </c>
      <c r="U38" s="12" t="str">
        <f>"255,9180"</f>
        <v>255,9180</v>
      </c>
      <c r="V38" s="11" t="s">
        <v>23</v>
      </c>
    </row>
    <row r="39" spans="1:22">
      <c r="B39" s="5" t="s">
        <v>178</v>
      </c>
    </row>
    <row r="40" spans="1:22" ht="16">
      <c r="A40" s="34" t="s">
        <v>142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2">
      <c r="A41" s="8" t="s">
        <v>177</v>
      </c>
      <c r="B41" s="7" t="s">
        <v>143</v>
      </c>
      <c r="C41" s="7" t="s">
        <v>144</v>
      </c>
      <c r="D41" s="7" t="s">
        <v>145</v>
      </c>
      <c r="E41" s="7" t="s">
        <v>346</v>
      </c>
      <c r="F41" s="7" t="s">
        <v>40</v>
      </c>
      <c r="G41" s="7" t="s">
        <v>28</v>
      </c>
      <c r="H41" s="21" t="s">
        <v>79</v>
      </c>
      <c r="I41" s="22" t="s">
        <v>81</v>
      </c>
      <c r="J41" s="21" t="s">
        <v>81</v>
      </c>
      <c r="K41" s="8"/>
      <c r="L41" s="22" t="s">
        <v>87</v>
      </c>
      <c r="M41" s="22" t="s">
        <v>114</v>
      </c>
      <c r="N41" s="21" t="s">
        <v>114</v>
      </c>
      <c r="O41" s="8"/>
      <c r="P41" s="21" t="s">
        <v>79</v>
      </c>
      <c r="Q41" s="21" t="s">
        <v>81</v>
      </c>
      <c r="R41" s="21" t="s">
        <v>146</v>
      </c>
      <c r="S41" s="8"/>
      <c r="T41" s="8" t="str">
        <f>"540,0"</f>
        <v>540,0</v>
      </c>
      <c r="U41" s="8" t="str">
        <f>"329,5620"</f>
        <v>329,5620</v>
      </c>
      <c r="V41" s="7" t="s">
        <v>64</v>
      </c>
    </row>
    <row r="42" spans="1:22">
      <c r="B42" s="5" t="s">
        <v>178</v>
      </c>
    </row>
    <row r="43" spans="1:22" ht="16">
      <c r="B43" s="5" t="s">
        <v>178</v>
      </c>
      <c r="F43" s="15"/>
    </row>
    <row r="44" spans="1:22">
      <c r="B44" s="5" t="s">
        <v>178</v>
      </c>
    </row>
    <row r="45" spans="1:22" ht="18">
      <c r="B45" s="16" t="s">
        <v>147</v>
      </c>
      <c r="C45" s="16"/>
    </row>
    <row r="46" spans="1:22" ht="16">
      <c r="B46" s="17" t="s">
        <v>148</v>
      </c>
      <c r="C46" s="17"/>
    </row>
    <row r="47" spans="1:22" ht="14">
      <c r="B47" s="18"/>
      <c r="C47" s="19" t="s">
        <v>153</v>
      </c>
      <c r="G47" s="3"/>
    </row>
    <row r="48" spans="1:22" ht="14">
      <c r="B48" s="20" t="s">
        <v>149</v>
      </c>
      <c r="C48" s="20" t="s">
        <v>150</v>
      </c>
      <c r="D48" s="20" t="s">
        <v>338</v>
      </c>
      <c r="E48" s="20" t="s">
        <v>151</v>
      </c>
      <c r="F48" s="20" t="s">
        <v>152</v>
      </c>
      <c r="G48" s="3"/>
    </row>
    <row r="49" spans="2:7">
      <c r="B49" s="5" t="s">
        <v>37</v>
      </c>
      <c r="C49" s="5" t="s">
        <v>153</v>
      </c>
      <c r="D49" s="6" t="s">
        <v>154</v>
      </c>
      <c r="E49" s="6" t="s">
        <v>155</v>
      </c>
      <c r="F49" s="6" t="s">
        <v>156</v>
      </c>
      <c r="G49" s="3"/>
    </row>
    <row r="50" spans="2:7">
      <c r="B50" s="5" t="s">
        <v>25</v>
      </c>
      <c r="C50" s="5" t="s">
        <v>153</v>
      </c>
      <c r="D50" s="6" t="s">
        <v>157</v>
      </c>
      <c r="E50" s="6" t="s">
        <v>158</v>
      </c>
      <c r="F50" s="6" t="s">
        <v>159</v>
      </c>
      <c r="G50" s="3"/>
    </row>
    <row r="51" spans="2:7">
      <c r="B51" s="5" t="s">
        <v>47</v>
      </c>
      <c r="C51" s="5" t="s">
        <v>153</v>
      </c>
      <c r="D51" s="6" t="s">
        <v>154</v>
      </c>
      <c r="E51" s="6" t="s">
        <v>160</v>
      </c>
      <c r="F51" s="6" t="s">
        <v>161</v>
      </c>
      <c r="G51" s="3"/>
    </row>
    <row r="52" spans="2:7">
      <c r="G52" s="3"/>
    </row>
    <row r="53" spans="2:7" ht="16">
      <c r="B53" s="17" t="s">
        <v>162</v>
      </c>
      <c r="C53" s="17"/>
      <c r="G53" s="3"/>
    </row>
    <row r="54" spans="2:7" ht="14">
      <c r="B54" s="18"/>
      <c r="C54" s="19" t="s">
        <v>163</v>
      </c>
      <c r="G54" s="3"/>
    </row>
    <row r="55" spans="2:7" ht="14">
      <c r="B55" s="20" t="s">
        <v>149</v>
      </c>
      <c r="C55" s="20" t="s">
        <v>150</v>
      </c>
      <c r="D55" s="20" t="s">
        <v>338</v>
      </c>
      <c r="E55" s="20" t="s">
        <v>151</v>
      </c>
      <c r="F55" s="20" t="s">
        <v>152</v>
      </c>
      <c r="G55" s="3"/>
    </row>
    <row r="56" spans="2:7">
      <c r="B56" s="5" t="s">
        <v>76</v>
      </c>
      <c r="C56" s="33" t="s">
        <v>163</v>
      </c>
      <c r="D56" s="6" t="s">
        <v>164</v>
      </c>
      <c r="E56" s="6" t="s">
        <v>165</v>
      </c>
      <c r="F56" s="6" t="s">
        <v>166</v>
      </c>
      <c r="G56" s="3"/>
    </row>
    <row r="57" spans="2:7">
      <c r="B57" s="5" t="s">
        <v>99</v>
      </c>
      <c r="C57" s="33" t="s">
        <v>163</v>
      </c>
      <c r="D57" s="6" t="s">
        <v>167</v>
      </c>
      <c r="E57" s="6" t="s">
        <v>168</v>
      </c>
      <c r="F57" s="6" t="s">
        <v>169</v>
      </c>
      <c r="G57" s="3"/>
    </row>
    <row r="58" spans="2:7">
      <c r="B58" s="5" t="s">
        <v>85</v>
      </c>
      <c r="C58" s="33" t="s">
        <v>163</v>
      </c>
      <c r="D58" s="6" t="s">
        <v>164</v>
      </c>
      <c r="E58" s="6" t="s">
        <v>170</v>
      </c>
      <c r="F58" s="6" t="s">
        <v>171</v>
      </c>
      <c r="G58" s="3"/>
    </row>
    <row r="59" spans="2:7">
      <c r="G59" s="3"/>
    </row>
    <row r="60" spans="2:7" ht="14">
      <c r="B60" s="18"/>
      <c r="C60" s="19" t="s">
        <v>153</v>
      </c>
      <c r="G60" s="3"/>
    </row>
    <row r="61" spans="2:7" ht="14">
      <c r="B61" s="20" t="s">
        <v>149</v>
      </c>
      <c r="C61" s="20" t="s">
        <v>150</v>
      </c>
      <c r="D61" s="20" t="s">
        <v>338</v>
      </c>
      <c r="E61" s="20" t="s">
        <v>151</v>
      </c>
      <c r="F61" s="20" t="s">
        <v>152</v>
      </c>
      <c r="G61" s="3"/>
    </row>
    <row r="62" spans="2:7">
      <c r="B62" s="5" t="s">
        <v>116</v>
      </c>
      <c r="C62" s="5" t="s">
        <v>153</v>
      </c>
      <c r="D62" s="6" t="s">
        <v>167</v>
      </c>
      <c r="E62" s="6" t="s">
        <v>172</v>
      </c>
      <c r="F62" s="6" t="s">
        <v>173</v>
      </c>
      <c r="G62" s="3"/>
    </row>
    <row r="63" spans="2:7">
      <c r="B63" s="5" t="s">
        <v>94</v>
      </c>
      <c r="C63" s="5" t="s">
        <v>153</v>
      </c>
      <c r="D63" s="6" t="s">
        <v>164</v>
      </c>
      <c r="E63" s="6" t="s">
        <v>174</v>
      </c>
      <c r="F63" s="6" t="s">
        <v>175</v>
      </c>
      <c r="G63" s="3"/>
    </row>
    <row r="64" spans="2:7">
      <c r="B64" s="5" t="s">
        <v>123</v>
      </c>
      <c r="C64" s="5" t="s">
        <v>153</v>
      </c>
      <c r="D64" s="6" t="s">
        <v>167</v>
      </c>
      <c r="E64" s="6" t="s">
        <v>165</v>
      </c>
      <c r="F64" s="6" t="s">
        <v>176</v>
      </c>
      <c r="G64" s="3"/>
    </row>
    <row r="65" spans="2:2">
      <c r="B65" s="5" t="s">
        <v>178</v>
      </c>
    </row>
  </sheetData>
  <mergeCells count="23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22:S22"/>
    <mergeCell ref="A28:S28"/>
    <mergeCell ref="A36:S36"/>
    <mergeCell ref="A40:S40"/>
    <mergeCell ref="B3:B4"/>
    <mergeCell ref="A5:S5"/>
    <mergeCell ref="A8:S8"/>
    <mergeCell ref="A11:S11"/>
    <mergeCell ref="A15:S15"/>
    <mergeCell ref="A19:S19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topLeftCell="A32" zoomScaleNormal="100" workbookViewId="0">
      <selection activeCell="E66" sqref="E66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9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1.5" style="5" customWidth="1"/>
    <col min="15" max="16384" width="9.1640625" style="3"/>
  </cols>
  <sheetData>
    <row r="1" spans="1:14" s="2" customFormat="1" ht="29" customHeight="1">
      <c r="A1" s="41" t="s">
        <v>340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9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342</v>
      </c>
      <c r="B3" s="35" t="s">
        <v>0</v>
      </c>
      <c r="C3" s="51" t="s">
        <v>343</v>
      </c>
      <c r="D3" s="51" t="s">
        <v>6</v>
      </c>
      <c r="E3" s="39" t="s">
        <v>344</v>
      </c>
      <c r="F3" s="39"/>
      <c r="G3" s="39" t="s">
        <v>5</v>
      </c>
      <c r="H3" s="39" t="s">
        <v>8</v>
      </c>
      <c r="I3" s="39"/>
      <c r="J3" s="39"/>
      <c r="K3" s="39"/>
      <c r="L3" s="39" t="s">
        <v>292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181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10" t="s">
        <v>177</v>
      </c>
      <c r="B6" s="9" t="s">
        <v>182</v>
      </c>
      <c r="C6" s="9" t="s">
        <v>183</v>
      </c>
      <c r="D6" s="9" t="s">
        <v>184</v>
      </c>
      <c r="E6" s="9" t="s">
        <v>347</v>
      </c>
      <c r="F6" s="9" t="s">
        <v>78</v>
      </c>
      <c r="G6" s="9" t="s">
        <v>14</v>
      </c>
      <c r="H6" s="23" t="s">
        <v>19</v>
      </c>
      <c r="I6" s="23" t="s">
        <v>61</v>
      </c>
      <c r="J6" s="24" t="s">
        <v>53</v>
      </c>
      <c r="K6" s="10"/>
      <c r="L6" s="10" t="str">
        <f>"50,0"</f>
        <v>50,0</v>
      </c>
      <c r="M6" s="10" t="str">
        <f>"72,7600"</f>
        <v>72,7600</v>
      </c>
      <c r="N6" s="9" t="s">
        <v>84</v>
      </c>
    </row>
    <row r="7" spans="1:14">
      <c r="A7" s="12" t="s">
        <v>177</v>
      </c>
      <c r="B7" s="11" t="s">
        <v>182</v>
      </c>
      <c r="C7" s="11" t="s">
        <v>185</v>
      </c>
      <c r="D7" s="11" t="s">
        <v>184</v>
      </c>
      <c r="E7" s="11" t="s">
        <v>346</v>
      </c>
      <c r="F7" s="11" t="s">
        <v>78</v>
      </c>
      <c r="G7" s="11" t="s">
        <v>14</v>
      </c>
      <c r="H7" s="25" t="s">
        <v>19</v>
      </c>
      <c r="I7" s="25" t="s">
        <v>61</v>
      </c>
      <c r="J7" s="26" t="s">
        <v>53</v>
      </c>
      <c r="K7" s="12"/>
      <c r="L7" s="12" t="str">
        <f>"50,0"</f>
        <v>50,0</v>
      </c>
      <c r="M7" s="12" t="str">
        <f>"72,7600"</f>
        <v>72,7600</v>
      </c>
      <c r="N7" s="11" t="s">
        <v>84</v>
      </c>
    </row>
    <row r="8" spans="1:14">
      <c r="B8" s="5" t="s">
        <v>178</v>
      </c>
    </row>
    <row r="9" spans="1:14" ht="16">
      <c r="A9" s="34" t="s">
        <v>36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4">
      <c r="A10" s="10" t="s">
        <v>177</v>
      </c>
      <c r="B10" s="9" t="s">
        <v>186</v>
      </c>
      <c r="C10" s="9" t="s">
        <v>187</v>
      </c>
      <c r="D10" s="9" t="s">
        <v>188</v>
      </c>
      <c r="E10" s="9" t="s">
        <v>347</v>
      </c>
      <c r="F10" s="9" t="s">
        <v>40</v>
      </c>
      <c r="G10" s="9" t="s">
        <v>28</v>
      </c>
      <c r="H10" s="24" t="s">
        <v>43</v>
      </c>
      <c r="I10" s="23" t="s">
        <v>43</v>
      </c>
      <c r="J10" s="24" t="s">
        <v>15</v>
      </c>
      <c r="K10" s="10"/>
      <c r="L10" s="10" t="str">
        <f>"55,0"</f>
        <v>55,0</v>
      </c>
      <c r="M10" s="10" t="str">
        <f>"67,4630"</f>
        <v>67,4630</v>
      </c>
      <c r="N10" s="30" t="s">
        <v>334</v>
      </c>
    </row>
    <row r="11" spans="1:14">
      <c r="A11" s="14" t="s">
        <v>177</v>
      </c>
      <c r="B11" s="13" t="s">
        <v>189</v>
      </c>
      <c r="C11" s="13" t="s">
        <v>190</v>
      </c>
      <c r="D11" s="13" t="s">
        <v>191</v>
      </c>
      <c r="E11" s="13" t="s">
        <v>346</v>
      </c>
      <c r="F11" s="13" t="s">
        <v>40</v>
      </c>
      <c r="G11" s="13" t="s">
        <v>28</v>
      </c>
      <c r="H11" s="27" t="s">
        <v>15</v>
      </c>
      <c r="I11" s="27" t="s">
        <v>192</v>
      </c>
      <c r="J11" s="27" t="s">
        <v>74</v>
      </c>
      <c r="K11" s="14"/>
      <c r="L11" s="14" t="str">
        <f>"65,0"</f>
        <v>65,0</v>
      </c>
      <c r="M11" s="14" t="str">
        <f>"77,9025"</f>
        <v>77,9025</v>
      </c>
      <c r="N11" s="13" t="s">
        <v>64</v>
      </c>
    </row>
    <row r="12" spans="1:14">
      <c r="A12" s="12" t="s">
        <v>179</v>
      </c>
      <c r="B12" s="11" t="s">
        <v>186</v>
      </c>
      <c r="C12" s="11" t="s">
        <v>193</v>
      </c>
      <c r="D12" s="11" t="s">
        <v>188</v>
      </c>
      <c r="E12" s="11" t="s">
        <v>346</v>
      </c>
      <c r="F12" s="11" t="s">
        <v>40</v>
      </c>
      <c r="G12" s="11" t="s">
        <v>28</v>
      </c>
      <c r="H12" s="26" t="s">
        <v>43</v>
      </c>
      <c r="I12" s="25" t="s">
        <v>43</v>
      </c>
      <c r="J12" s="26" t="s">
        <v>15</v>
      </c>
      <c r="K12" s="12"/>
      <c r="L12" s="12" t="str">
        <f>"55,0"</f>
        <v>55,0</v>
      </c>
      <c r="M12" s="12" t="str">
        <f>"67,4630"</f>
        <v>67,4630</v>
      </c>
      <c r="N12" s="32" t="s">
        <v>334</v>
      </c>
    </row>
    <row r="13" spans="1:14">
      <c r="B13" s="5" t="s">
        <v>178</v>
      </c>
    </row>
    <row r="14" spans="1:14" ht="16">
      <c r="A14" s="34" t="s">
        <v>56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4">
      <c r="A15" s="10" t="s">
        <v>177</v>
      </c>
      <c r="B15" s="9" t="s">
        <v>194</v>
      </c>
      <c r="C15" s="9" t="s">
        <v>195</v>
      </c>
      <c r="D15" s="9" t="s">
        <v>196</v>
      </c>
      <c r="E15" s="9" t="s">
        <v>347</v>
      </c>
      <c r="F15" s="9" t="s">
        <v>50</v>
      </c>
      <c r="G15" s="9" t="s">
        <v>28</v>
      </c>
      <c r="H15" s="23" t="s">
        <v>51</v>
      </c>
      <c r="I15" s="24" t="s">
        <v>29</v>
      </c>
      <c r="J15" s="24" t="s">
        <v>29</v>
      </c>
      <c r="K15" s="10"/>
      <c r="L15" s="10" t="str">
        <f>"70,0"</f>
        <v>70,0</v>
      </c>
      <c r="M15" s="10" t="str">
        <f>"75,3550"</f>
        <v>75,3550</v>
      </c>
      <c r="N15" s="9"/>
    </row>
    <row r="16" spans="1:14">
      <c r="A16" s="14" t="s">
        <v>177</v>
      </c>
      <c r="B16" s="13" t="s">
        <v>194</v>
      </c>
      <c r="C16" s="13" t="s">
        <v>197</v>
      </c>
      <c r="D16" s="13" t="s">
        <v>196</v>
      </c>
      <c r="E16" s="13" t="s">
        <v>346</v>
      </c>
      <c r="F16" s="13" t="s">
        <v>50</v>
      </c>
      <c r="G16" s="13" t="s">
        <v>28</v>
      </c>
      <c r="H16" s="27" t="s">
        <v>51</v>
      </c>
      <c r="I16" s="28" t="s">
        <v>29</v>
      </c>
      <c r="J16" s="28" t="s">
        <v>29</v>
      </c>
      <c r="K16" s="14"/>
      <c r="L16" s="14" t="str">
        <f>"70,0"</f>
        <v>70,0</v>
      </c>
      <c r="M16" s="14" t="str">
        <f>"75,3550"</f>
        <v>75,3550</v>
      </c>
      <c r="N16" s="13"/>
    </row>
    <row r="17" spans="1:14">
      <c r="A17" s="12" t="s">
        <v>179</v>
      </c>
      <c r="B17" s="11" t="s">
        <v>198</v>
      </c>
      <c r="C17" s="11" t="s">
        <v>199</v>
      </c>
      <c r="D17" s="11" t="s">
        <v>200</v>
      </c>
      <c r="E17" s="11" t="s">
        <v>346</v>
      </c>
      <c r="F17" s="11" t="s">
        <v>78</v>
      </c>
      <c r="G17" s="11" t="s">
        <v>14</v>
      </c>
      <c r="H17" s="25" t="s">
        <v>15</v>
      </c>
      <c r="I17" s="26" t="s">
        <v>74</v>
      </c>
      <c r="J17" s="26" t="s">
        <v>74</v>
      </c>
      <c r="K17" s="12"/>
      <c r="L17" s="12" t="str">
        <f>"60,0"</f>
        <v>60,0</v>
      </c>
      <c r="M17" s="12" t="str">
        <f>"64,3620"</f>
        <v>64,3620</v>
      </c>
      <c r="N17" s="11" t="s">
        <v>84</v>
      </c>
    </row>
    <row r="18" spans="1:14">
      <c r="B18" s="5" t="s">
        <v>178</v>
      </c>
    </row>
    <row r="19" spans="1:14" ht="16">
      <c r="A19" s="34" t="s">
        <v>75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4">
      <c r="A20" s="8" t="s">
        <v>177</v>
      </c>
      <c r="B20" s="7" t="s">
        <v>201</v>
      </c>
      <c r="C20" s="29" t="s">
        <v>326</v>
      </c>
      <c r="D20" s="7" t="s">
        <v>202</v>
      </c>
      <c r="E20" s="7" t="s">
        <v>348</v>
      </c>
      <c r="F20" s="7" t="s">
        <v>40</v>
      </c>
      <c r="G20" s="7" t="s">
        <v>28</v>
      </c>
      <c r="H20" s="21" t="s">
        <v>44</v>
      </c>
      <c r="I20" s="22" t="s">
        <v>15</v>
      </c>
      <c r="J20" s="22" t="s">
        <v>15</v>
      </c>
      <c r="K20" s="8"/>
      <c r="L20" s="8" t="str">
        <f>"57,5"</f>
        <v>57,5</v>
      </c>
      <c r="M20" s="8" t="str">
        <f>"60,2804"</f>
        <v>60,2804</v>
      </c>
      <c r="N20" s="7" t="s">
        <v>64</v>
      </c>
    </row>
    <row r="21" spans="1:14">
      <c r="B21" s="5" t="s">
        <v>178</v>
      </c>
    </row>
    <row r="22" spans="1:14" ht="16">
      <c r="A22" s="34" t="s">
        <v>203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4">
      <c r="A23" s="10" t="s">
        <v>177</v>
      </c>
      <c r="B23" s="9" t="s">
        <v>204</v>
      </c>
      <c r="C23" s="9" t="s">
        <v>205</v>
      </c>
      <c r="D23" s="9" t="s">
        <v>206</v>
      </c>
      <c r="E23" s="9" t="s">
        <v>347</v>
      </c>
      <c r="F23" s="9" t="s">
        <v>13</v>
      </c>
      <c r="G23" s="9" t="s">
        <v>14</v>
      </c>
      <c r="H23" s="23" t="s">
        <v>32</v>
      </c>
      <c r="I23" s="23" t="s">
        <v>61</v>
      </c>
      <c r="J23" s="24" t="s">
        <v>43</v>
      </c>
      <c r="K23" s="10"/>
      <c r="L23" s="10" t="str">
        <f>"50,0"</f>
        <v>50,0</v>
      </c>
      <c r="M23" s="10" t="str">
        <f>"41,8200"</f>
        <v>41,8200</v>
      </c>
      <c r="N23" s="9" t="s">
        <v>23</v>
      </c>
    </row>
    <row r="24" spans="1:14">
      <c r="A24" s="12" t="s">
        <v>177</v>
      </c>
      <c r="B24" s="11" t="s">
        <v>207</v>
      </c>
      <c r="C24" s="11" t="s">
        <v>208</v>
      </c>
      <c r="D24" s="11" t="s">
        <v>209</v>
      </c>
      <c r="E24" s="11" t="s">
        <v>346</v>
      </c>
      <c r="F24" s="11" t="s">
        <v>40</v>
      </c>
      <c r="G24" s="11" t="s">
        <v>28</v>
      </c>
      <c r="H24" s="25" t="s">
        <v>42</v>
      </c>
      <c r="I24" s="25" t="s">
        <v>20</v>
      </c>
      <c r="J24" s="25" t="s">
        <v>21</v>
      </c>
      <c r="K24" s="12"/>
      <c r="L24" s="12" t="str">
        <f>"95,0"</f>
        <v>95,0</v>
      </c>
      <c r="M24" s="12" t="str">
        <f>"78,9830"</f>
        <v>78,9830</v>
      </c>
      <c r="N24" s="11" t="s">
        <v>64</v>
      </c>
    </row>
    <row r="25" spans="1:14">
      <c r="B25" s="5" t="s">
        <v>178</v>
      </c>
    </row>
    <row r="26" spans="1:14" ht="16">
      <c r="A26" s="34" t="s">
        <v>56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4">
      <c r="A27" s="10" t="s">
        <v>177</v>
      </c>
      <c r="B27" s="9" t="s">
        <v>210</v>
      </c>
      <c r="C27" s="30" t="s">
        <v>325</v>
      </c>
      <c r="D27" s="9" t="s">
        <v>211</v>
      </c>
      <c r="E27" s="9" t="s">
        <v>345</v>
      </c>
      <c r="F27" s="9" t="s">
        <v>40</v>
      </c>
      <c r="G27" s="9" t="s">
        <v>28</v>
      </c>
      <c r="H27" s="23" t="s">
        <v>61</v>
      </c>
      <c r="I27" s="24" t="s">
        <v>43</v>
      </c>
      <c r="J27" s="24" t="s">
        <v>43</v>
      </c>
      <c r="K27" s="10"/>
      <c r="L27" s="10" t="str">
        <f>"50,0"</f>
        <v>50,0</v>
      </c>
      <c r="M27" s="10" t="str">
        <f>"39,9650"</f>
        <v>39,9650</v>
      </c>
      <c r="N27" s="30" t="s">
        <v>334</v>
      </c>
    </row>
    <row r="28" spans="1:14">
      <c r="A28" s="14" t="s">
        <v>177</v>
      </c>
      <c r="B28" s="13" t="s">
        <v>212</v>
      </c>
      <c r="C28" s="13" t="s">
        <v>213</v>
      </c>
      <c r="D28" s="13" t="s">
        <v>214</v>
      </c>
      <c r="E28" s="13" t="s">
        <v>347</v>
      </c>
      <c r="F28" s="31" t="s">
        <v>101</v>
      </c>
      <c r="G28" s="13" t="s">
        <v>28</v>
      </c>
      <c r="H28" s="27" t="s">
        <v>132</v>
      </c>
      <c r="I28" s="28" t="s">
        <v>215</v>
      </c>
      <c r="J28" s="27" t="s">
        <v>215</v>
      </c>
      <c r="K28" s="14"/>
      <c r="L28" s="14" t="str">
        <f>"122,5"</f>
        <v>122,5</v>
      </c>
      <c r="M28" s="14" t="str">
        <f>"95,8317"</f>
        <v>95,8317</v>
      </c>
      <c r="N28" s="13" t="s">
        <v>216</v>
      </c>
    </row>
    <row r="29" spans="1:14">
      <c r="A29" s="12" t="s">
        <v>177</v>
      </c>
      <c r="B29" s="11" t="s">
        <v>212</v>
      </c>
      <c r="C29" s="11" t="s">
        <v>217</v>
      </c>
      <c r="D29" s="11" t="s">
        <v>214</v>
      </c>
      <c r="E29" s="11" t="s">
        <v>346</v>
      </c>
      <c r="F29" s="32" t="s">
        <v>101</v>
      </c>
      <c r="G29" s="11" t="s">
        <v>28</v>
      </c>
      <c r="H29" s="25" t="s">
        <v>132</v>
      </c>
      <c r="I29" s="26" t="s">
        <v>215</v>
      </c>
      <c r="J29" s="25" t="s">
        <v>215</v>
      </c>
      <c r="K29" s="12"/>
      <c r="L29" s="12" t="str">
        <f>"122,5"</f>
        <v>122,5</v>
      </c>
      <c r="M29" s="12" t="str">
        <f>"95,8317"</f>
        <v>95,8317</v>
      </c>
      <c r="N29" s="11" t="s">
        <v>216</v>
      </c>
    </row>
    <row r="30" spans="1:14">
      <c r="B30" s="5" t="s">
        <v>178</v>
      </c>
    </row>
    <row r="31" spans="1:14" ht="16">
      <c r="A31" s="34" t="s">
        <v>75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4">
      <c r="A32" s="10" t="s">
        <v>177</v>
      </c>
      <c r="B32" s="9" t="s">
        <v>76</v>
      </c>
      <c r="C32" s="30" t="s">
        <v>319</v>
      </c>
      <c r="D32" s="9" t="s">
        <v>77</v>
      </c>
      <c r="E32" s="9" t="s">
        <v>345</v>
      </c>
      <c r="F32" s="9" t="s">
        <v>78</v>
      </c>
      <c r="G32" s="9" t="s">
        <v>14</v>
      </c>
      <c r="H32" s="23" t="s">
        <v>45</v>
      </c>
      <c r="I32" s="24" t="s">
        <v>82</v>
      </c>
      <c r="J32" s="24" t="s">
        <v>82</v>
      </c>
      <c r="K32" s="10"/>
      <c r="L32" s="10" t="str">
        <f>"110,0"</f>
        <v>110,0</v>
      </c>
      <c r="M32" s="10" t="str">
        <f>"80,8720"</f>
        <v>80,8720</v>
      </c>
      <c r="N32" s="9" t="s">
        <v>84</v>
      </c>
    </row>
    <row r="33" spans="1:14">
      <c r="A33" s="14" t="s">
        <v>177</v>
      </c>
      <c r="B33" s="13" t="s">
        <v>218</v>
      </c>
      <c r="C33" s="13" t="s">
        <v>219</v>
      </c>
      <c r="D33" s="13" t="s">
        <v>220</v>
      </c>
      <c r="E33" s="13" t="s">
        <v>347</v>
      </c>
      <c r="F33" s="13" t="s">
        <v>50</v>
      </c>
      <c r="G33" s="13" t="s">
        <v>28</v>
      </c>
      <c r="H33" s="27" t="s">
        <v>109</v>
      </c>
      <c r="I33" s="28" t="s">
        <v>138</v>
      </c>
      <c r="J33" s="28" t="s">
        <v>138</v>
      </c>
      <c r="K33" s="14"/>
      <c r="L33" s="14" t="str">
        <f>"127,5"</f>
        <v>127,5</v>
      </c>
      <c r="M33" s="14" t="str">
        <f>"92,4248"</f>
        <v>92,4248</v>
      </c>
      <c r="N33" s="13"/>
    </row>
    <row r="34" spans="1:14">
      <c r="A34" s="14" t="s">
        <v>179</v>
      </c>
      <c r="B34" s="13" t="s">
        <v>221</v>
      </c>
      <c r="C34" s="13" t="s">
        <v>222</v>
      </c>
      <c r="D34" s="13" t="s">
        <v>223</v>
      </c>
      <c r="E34" s="13" t="s">
        <v>347</v>
      </c>
      <c r="F34" s="13" t="s">
        <v>78</v>
      </c>
      <c r="G34" s="13" t="s">
        <v>14</v>
      </c>
      <c r="H34" s="27" t="s">
        <v>82</v>
      </c>
      <c r="I34" s="27" t="s">
        <v>33</v>
      </c>
      <c r="J34" s="27" t="s">
        <v>34</v>
      </c>
      <c r="K34" s="14"/>
      <c r="L34" s="14" t="str">
        <f>"125,0"</f>
        <v>125,0</v>
      </c>
      <c r="M34" s="14" t="str">
        <f>"89,6625"</f>
        <v>89,6625</v>
      </c>
      <c r="N34" s="13" t="s">
        <v>84</v>
      </c>
    </row>
    <row r="35" spans="1:14">
      <c r="A35" s="14" t="s">
        <v>177</v>
      </c>
      <c r="B35" s="13" t="s">
        <v>218</v>
      </c>
      <c r="C35" s="13" t="s">
        <v>224</v>
      </c>
      <c r="D35" s="13" t="s">
        <v>220</v>
      </c>
      <c r="E35" s="13" t="s">
        <v>346</v>
      </c>
      <c r="F35" s="13" t="s">
        <v>50</v>
      </c>
      <c r="G35" s="13" t="s">
        <v>28</v>
      </c>
      <c r="H35" s="27" t="s">
        <v>109</v>
      </c>
      <c r="I35" s="28" t="s">
        <v>138</v>
      </c>
      <c r="J35" s="28" t="s">
        <v>138</v>
      </c>
      <c r="K35" s="14"/>
      <c r="L35" s="14" t="str">
        <f>"127,5"</f>
        <v>127,5</v>
      </c>
      <c r="M35" s="14" t="str">
        <f>"92,4248"</f>
        <v>92,4248</v>
      </c>
      <c r="N35" s="13"/>
    </row>
    <row r="36" spans="1:14">
      <c r="A36" s="14" t="s">
        <v>179</v>
      </c>
      <c r="B36" s="13" t="s">
        <v>221</v>
      </c>
      <c r="C36" s="13" t="s">
        <v>225</v>
      </c>
      <c r="D36" s="13" t="s">
        <v>223</v>
      </c>
      <c r="E36" s="13" t="s">
        <v>346</v>
      </c>
      <c r="F36" s="13" t="s">
        <v>78</v>
      </c>
      <c r="G36" s="13" t="s">
        <v>14</v>
      </c>
      <c r="H36" s="27" t="s">
        <v>82</v>
      </c>
      <c r="I36" s="27" t="s">
        <v>33</v>
      </c>
      <c r="J36" s="27" t="s">
        <v>34</v>
      </c>
      <c r="K36" s="14"/>
      <c r="L36" s="14" t="str">
        <f>"125,0"</f>
        <v>125,0</v>
      </c>
      <c r="M36" s="14" t="str">
        <f>"89,6625"</f>
        <v>89,6625</v>
      </c>
      <c r="N36" s="13" t="s">
        <v>84</v>
      </c>
    </row>
    <row r="37" spans="1:14">
      <c r="A37" s="12" t="s">
        <v>177</v>
      </c>
      <c r="B37" s="11" t="s">
        <v>226</v>
      </c>
      <c r="C37" s="32" t="s">
        <v>327</v>
      </c>
      <c r="D37" s="11" t="s">
        <v>227</v>
      </c>
      <c r="E37" s="11" t="s">
        <v>348</v>
      </c>
      <c r="F37" s="11" t="s">
        <v>50</v>
      </c>
      <c r="G37" s="11" t="s">
        <v>28</v>
      </c>
      <c r="H37" s="26" t="s">
        <v>20</v>
      </c>
      <c r="I37" s="25" t="s">
        <v>21</v>
      </c>
      <c r="J37" s="26" t="s">
        <v>69</v>
      </c>
      <c r="K37" s="12"/>
      <c r="L37" s="12" t="str">
        <f>"95,0"</f>
        <v>95,0</v>
      </c>
      <c r="M37" s="12" t="str">
        <f>"70,9335"</f>
        <v>70,9335</v>
      </c>
      <c r="N37" s="11" t="s">
        <v>64</v>
      </c>
    </row>
    <row r="38" spans="1:14">
      <c r="B38" s="5" t="s">
        <v>178</v>
      </c>
    </row>
    <row r="39" spans="1:14" ht="16">
      <c r="A39" s="34" t="s">
        <v>70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4">
      <c r="A40" s="10" t="s">
        <v>177</v>
      </c>
      <c r="B40" s="9" t="s">
        <v>228</v>
      </c>
      <c r="C40" s="9" t="s">
        <v>229</v>
      </c>
      <c r="D40" s="9" t="s">
        <v>230</v>
      </c>
      <c r="E40" s="9" t="s">
        <v>347</v>
      </c>
      <c r="F40" s="9" t="s">
        <v>101</v>
      </c>
      <c r="G40" s="9" t="s">
        <v>28</v>
      </c>
      <c r="H40" s="23" t="s">
        <v>45</v>
      </c>
      <c r="I40" s="24" t="s">
        <v>82</v>
      </c>
      <c r="J40" s="24" t="s">
        <v>82</v>
      </c>
      <c r="K40" s="10"/>
      <c r="L40" s="10" t="str">
        <f>"110,0"</f>
        <v>110,0</v>
      </c>
      <c r="M40" s="10" t="str">
        <f>"74,2940"</f>
        <v>74,2940</v>
      </c>
      <c r="N40" s="9"/>
    </row>
    <row r="41" spans="1:14">
      <c r="A41" s="14" t="s">
        <v>179</v>
      </c>
      <c r="B41" s="13" t="s">
        <v>231</v>
      </c>
      <c r="C41" s="13" t="s">
        <v>232</v>
      </c>
      <c r="D41" s="13" t="s">
        <v>233</v>
      </c>
      <c r="E41" s="13" t="s">
        <v>347</v>
      </c>
      <c r="F41" s="13" t="s">
        <v>13</v>
      </c>
      <c r="G41" s="13" t="s">
        <v>14</v>
      </c>
      <c r="H41" s="27" t="s">
        <v>62</v>
      </c>
      <c r="I41" s="27" t="s">
        <v>54</v>
      </c>
      <c r="J41" s="28" t="s">
        <v>45</v>
      </c>
      <c r="K41" s="14"/>
      <c r="L41" s="14" t="str">
        <f>"105,0"</f>
        <v>105,0</v>
      </c>
      <c r="M41" s="14" t="str">
        <f>"71,6835"</f>
        <v>71,6835</v>
      </c>
      <c r="N41" s="13" t="s">
        <v>23</v>
      </c>
    </row>
    <row r="42" spans="1:14">
      <c r="A42" s="14" t="s">
        <v>177</v>
      </c>
      <c r="B42" s="13" t="s">
        <v>116</v>
      </c>
      <c r="C42" s="13" t="s">
        <v>117</v>
      </c>
      <c r="D42" s="13" t="s">
        <v>118</v>
      </c>
      <c r="E42" s="13" t="s">
        <v>346</v>
      </c>
      <c r="F42" s="13" t="s">
        <v>40</v>
      </c>
      <c r="G42" s="13" t="s">
        <v>28</v>
      </c>
      <c r="H42" s="27" t="s">
        <v>89</v>
      </c>
      <c r="I42" s="27" t="s">
        <v>111</v>
      </c>
      <c r="J42" s="14"/>
      <c r="K42" s="14"/>
      <c r="L42" s="14" t="str">
        <f>"172,5"</f>
        <v>172,5</v>
      </c>
      <c r="M42" s="14" t="str">
        <f>"116,6790"</f>
        <v>116,6790</v>
      </c>
      <c r="N42" s="13" t="s">
        <v>64</v>
      </c>
    </row>
    <row r="43" spans="1:14">
      <c r="A43" s="14" t="s">
        <v>179</v>
      </c>
      <c r="B43" s="13" t="s">
        <v>234</v>
      </c>
      <c r="C43" s="13" t="s">
        <v>235</v>
      </c>
      <c r="D43" s="13" t="s">
        <v>236</v>
      </c>
      <c r="E43" s="13" t="s">
        <v>346</v>
      </c>
      <c r="F43" s="13" t="s">
        <v>13</v>
      </c>
      <c r="G43" s="13" t="s">
        <v>14</v>
      </c>
      <c r="H43" s="27" t="s">
        <v>127</v>
      </c>
      <c r="I43" s="27" t="s">
        <v>237</v>
      </c>
      <c r="J43" s="27" t="s">
        <v>102</v>
      </c>
      <c r="K43" s="14"/>
      <c r="L43" s="14" t="str">
        <f>"145,0"</f>
        <v>145,0</v>
      </c>
      <c r="M43" s="14" t="str">
        <f>"97,1355"</f>
        <v>97,1355</v>
      </c>
      <c r="N43" s="31" t="s">
        <v>335</v>
      </c>
    </row>
    <row r="44" spans="1:14">
      <c r="A44" s="14" t="s">
        <v>180</v>
      </c>
      <c r="B44" s="13" t="s">
        <v>238</v>
      </c>
      <c r="C44" s="13" t="s">
        <v>239</v>
      </c>
      <c r="D44" s="13" t="s">
        <v>230</v>
      </c>
      <c r="E44" s="13" t="s">
        <v>346</v>
      </c>
      <c r="F44" s="31" t="s">
        <v>78</v>
      </c>
      <c r="G44" s="13" t="s">
        <v>14</v>
      </c>
      <c r="H44" s="27" t="s">
        <v>127</v>
      </c>
      <c r="I44" s="27" t="s">
        <v>114</v>
      </c>
      <c r="J44" s="28" t="s">
        <v>237</v>
      </c>
      <c r="K44" s="14"/>
      <c r="L44" s="14" t="str">
        <f>"140,0"</f>
        <v>140,0</v>
      </c>
      <c r="M44" s="14" t="str">
        <f>"94,5560"</f>
        <v>94,5560</v>
      </c>
      <c r="N44" s="13" t="s">
        <v>84</v>
      </c>
    </row>
    <row r="45" spans="1:14">
      <c r="A45" s="14" t="s">
        <v>293</v>
      </c>
      <c r="B45" s="13" t="s">
        <v>240</v>
      </c>
      <c r="C45" s="13" t="s">
        <v>241</v>
      </c>
      <c r="D45" s="13" t="s">
        <v>242</v>
      </c>
      <c r="E45" s="13" t="s">
        <v>346</v>
      </c>
      <c r="F45" s="13" t="s">
        <v>40</v>
      </c>
      <c r="G45" s="13" t="s">
        <v>28</v>
      </c>
      <c r="H45" s="28" t="s">
        <v>114</v>
      </c>
      <c r="I45" s="27" t="s">
        <v>114</v>
      </c>
      <c r="J45" s="28" t="s">
        <v>102</v>
      </c>
      <c r="K45" s="14"/>
      <c r="L45" s="14" t="str">
        <f>"140,0"</f>
        <v>140,0</v>
      </c>
      <c r="M45" s="14" t="str">
        <f>"94,4860"</f>
        <v>94,4860</v>
      </c>
      <c r="N45" s="13" t="s">
        <v>64</v>
      </c>
    </row>
    <row r="46" spans="1:14">
      <c r="A46" s="12" t="s">
        <v>294</v>
      </c>
      <c r="B46" s="11" t="s">
        <v>243</v>
      </c>
      <c r="C46" s="11" t="s">
        <v>244</v>
      </c>
      <c r="D46" s="11" t="s">
        <v>245</v>
      </c>
      <c r="E46" s="11" t="s">
        <v>346</v>
      </c>
      <c r="F46" s="32" t="s">
        <v>101</v>
      </c>
      <c r="G46" s="11" t="s">
        <v>28</v>
      </c>
      <c r="H46" s="25" t="s">
        <v>33</v>
      </c>
      <c r="I46" s="26" t="s">
        <v>34</v>
      </c>
      <c r="J46" s="26" t="s">
        <v>34</v>
      </c>
      <c r="K46" s="12"/>
      <c r="L46" s="12" t="str">
        <f>"120,0"</f>
        <v>120,0</v>
      </c>
      <c r="M46" s="12" t="str">
        <f>"80,7480"</f>
        <v>80,7480</v>
      </c>
      <c r="N46" s="11" t="s">
        <v>106</v>
      </c>
    </row>
    <row r="47" spans="1:14">
      <c r="B47" s="5" t="s">
        <v>178</v>
      </c>
    </row>
    <row r="48" spans="1:14" ht="16">
      <c r="A48" s="34" t="s">
        <v>134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4">
      <c r="A49" s="10" t="s">
        <v>177</v>
      </c>
      <c r="B49" s="9" t="s">
        <v>246</v>
      </c>
      <c r="C49" s="9" t="s">
        <v>247</v>
      </c>
      <c r="D49" s="9" t="s">
        <v>248</v>
      </c>
      <c r="E49" s="9" t="s">
        <v>346</v>
      </c>
      <c r="F49" s="9" t="s">
        <v>40</v>
      </c>
      <c r="G49" s="9" t="s">
        <v>28</v>
      </c>
      <c r="H49" s="23" t="s">
        <v>249</v>
      </c>
      <c r="I49" s="23" t="s">
        <v>250</v>
      </c>
      <c r="J49" s="23" t="s">
        <v>103</v>
      </c>
      <c r="K49" s="10"/>
      <c r="L49" s="10" t="str">
        <f>"155,0"</f>
        <v>155,0</v>
      </c>
      <c r="M49" s="10" t="str">
        <f>"99,7580"</f>
        <v>99,7580</v>
      </c>
      <c r="N49" s="9" t="s">
        <v>64</v>
      </c>
    </row>
    <row r="50" spans="1:14">
      <c r="A50" s="14" t="s">
        <v>179</v>
      </c>
      <c r="B50" s="13" t="s">
        <v>251</v>
      </c>
      <c r="C50" s="13" t="s">
        <v>252</v>
      </c>
      <c r="D50" s="13" t="s">
        <v>253</v>
      </c>
      <c r="E50" s="13" t="s">
        <v>346</v>
      </c>
      <c r="F50" s="31" t="s">
        <v>332</v>
      </c>
      <c r="G50" s="13" t="s">
        <v>254</v>
      </c>
      <c r="H50" s="28" t="s">
        <v>34</v>
      </c>
      <c r="I50" s="27" t="s">
        <v>110</v>
      </c>
      <c r="J50" s="27" t="s">
        <v>114</v>
      </c>
      <c r="K50" s="14"/>
      <c r="L50" s="14" t="str">
        <f>"140,0"</f>
        <v>140,0</v>
      </c>
      <c r="M50" s="14" t="str">
        <f>"89,3760"</f>
        <v>89,3760</v>
      </c>
      <c r="N50" s="13" t="s">
        <v>255</v>
      </c>
    </row>
    <row r="51" spans="1:14">
      <c r="A51" s="14" t="s">
        <v>180</v>
      </c>
      <c r="B51" s="13" t="s">
        <v>135</v>
      </c>
      <c r="C51" s="13" t="s">
        <v>136</v>
      </c>
      <c r="D51" s="13" t="s">
        <v>137</v>
      </c>
      <c r="E51" s="13" t="s">
        <v>346</v>
      </c>
      <c r="F51" s="13" t="s">
        <v>40</v>
      </c>
      <c r="G51" s="13" t="s">
        <v>28</v>
      </c>
      <c r="H51" s="27" t="s">
        <v>33</v>
      </c>
      <c r="I51" s="27" t="s">
        <v>87</v>
      </c>
      <c r="J51" s="28" t="s">
        <v>138</v>
      </c>
      <c r="K51" s="14"/>
      <c r="L51" s="14" t="str">
        <f>"130,0"</f>
        <v>130,0</v>
      </c>
      <c r="M51" s="14" t="str">
        <f>"85,1890"</f>
        <v>85,1890</v>
      </c>
      <c r="N51" s="13" t="s">
        <v>64</v>
      </c>
    </row>
    <row r="52" spans="1:14">
      <c r="A52" s="12" t="s">
        <v>293</v>
      </c>
      <c r="B52" s="11" t="s">
        <v>139</v>
      </c>
      <c r="C52" s="11" t="s">
        <v>140</v>
      </c>
      <c r="D52" s="11" t="s">
        <v>141</v>
      </c>
      <c r="E52" s="11" t="s">
        <v>346</v>
      </c>
      <c r="F52" s="11" t="s">
        <v>13</v>
      </c>
      <c r="G52" s="11" t="s">
        <v>14</v>
      </c>
      <c r="H52" s="25" t="s">
        <v>62</v>
      </c>
      <c r="I52" s="25" t="s">
        <v>63</v>
      </c>
      <c r="J52" s="25" t="s">
        <v>45</v>
      </c>
      <c r="K52" s="12"/>
      <c r="L52" s="12" t="str">
        <f>"110,0"</f>
        <v>110,0</v>
      </c>
      <c r="M52" s="12" t="str">
        <f>"72,1820"</f>
        <v>72,1820</v>
      </c>
      <c r="N52" s="11" t="s">
        <v>23</v>
      </c>
    </row>
    <row r="53" spans="1:14">
      <c r="B53" s="5" t="s">
        <v>178</v>
      </c>
    </row>
    <row r="54" spans="1:14" ht="16">
      <c r="A54" s="34" t="s">
        <v>142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4">
      <c r="A55" s="8" t="s">
        <v>177</v>
      </c>
      <c r="B55" s="7" t="s">
        <v>256</v>
      </c>
      <c r="C55" s="29" t="s">
        <v>328</v>
      </c>
      <c r="D55" s="7" t="s">
        <v>257</v>
      </c>
      <c r="E55" s="7" t="s">
        <v>348</v>
      </c>
      <c r="F55" s="7" t="s">
        <v>13</v>
      </c>
      <c r="G55" s="7" t="s">
        <v>14</v>
      </c>
      <c r="H55" s="21" t="s">
        <v>62</v>
      </c>
      <c r="I55" s="21" t="s">
        <v>54</v>
      </c>
      <c r="J55" s="22" t="s">
        <v>45</v>
      </c>
      <c r="K55" s="8"/>
      <c r="L55" s="8" t="str">
        <f>"105,0"</f>
        <v>105,0</v>
      </c>
      <c r="M55" s="8" t="str">
        <f>"92,0203"</f>
        <v>92,0203</v>
      </c>
      <c r="N55" s="7" t="s">
        <v>23</v>
      </c>
    </row>
    <row r="56" spans="1:14">
      <c r="B56" s="5" t="s">
        <v>178</v>
      </c>
    </row>
    <row r="57" spans="1:14" ht="16">
      <c r="A57" s="34" t="s">
        <v>258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4">
      <c r="A58" s="10" t="s">
        <v>177</v>
      </c>
      <c r="B58" s="9" t="s">
        <v>259</v>
      </c>
      <c r="C58" s="9" t="s">
        <v>260</v>
      </c>
      <c r="D58" s="9" t="s">
        <v>261</v>
      </c>
      <c r="E58" s="9" t="s">
        <v>346</v>
      </c>
      <c r="F58" s="9" t="s">
        <v>50</v>
      </c>
      <c r="G58" s="9" t="s">
        <v>28</v>
      </c>
      <c r="H58" s="23" t="s">
        <v>105</v>
      </c>
      <c r="I58" s="23" t="s">
        <v>262</v>
      </c>
      <c r="J58" s="24" t="s">
        <v>263</v>
      </c>
      <c r="K58" s="10"/>
      <c r="L58" s="10" t="str">
        <f>"182,5"</f>
        <v>182,5</v>
      </c>
      <c r="M58" s="10" t="str">
        <f>"108,4597"</f>
        <v>108,4597</v>
      </c>
      <c r="N58" s="9"/>
    </row>
    <row r="59" spans="1:14">
      <c r="A59" s="14" t="s">
        <v>179</v>
      </c>
      <c r="B59" s="13" t="s">
        <v>264</v>
      </c>
      <c r="C59" s="13" t="s">
        <v>265</v>
      </c>
      <c r="D59" s="13" t="s">
        <v>266</v>
      </c>
      <c r="E59" s="13" t="s">
        <v>346</v>
      </c>
      <c r="F59" s="13" t="s">
        <v>78</v>
      </c>
      <c r="G59" s="13" t="s">
        <v>14</v>
      </c>
      <c r="H59" s="27" t="s">
        <v>90</v>
      </c>
      <c r="I59" s="28" t="s">
        <v>79</v>
      </c>
      <c r="J59" s="28" t="s">
        <v>79</v>
      </c>
      <c r="K59" s="14"/>
      <c r="L59" s="14" t="str">
        <f>"170,0"</f>
        <v>170,0</v>
      </c>
      <c r="M59" s="14" t="str">
        <f>"101,8300"</f>
        <v>101,8300</v>
      </c>
      <c r="N59" s="13" t="s">
        <v>84</v>
      </c>
    </row>
    <row r="60" spans="1:14">
      <c r="A60" s="12" t="s">
        <v>180</v>
      </c>
      <c r="B60" s="11" t="s">
        <v>267</v>
      </c>
      <c r="C60" s="11" t="s">
        <v>268</v>
      </c>
      <c r="D60" s="11" t="s">
        <v>269</v>
      </c>
      <c r="E60" s="11" t="s">
        <v>346</v>
      </c>
      <c r="F60" s="11" t="s">
        <v>40</v>
      </c>
      <c r="G60" s="11" t="s">
        <v>28</v>
      </c>
      <c r="H60" s="25" t="s">
        <v>103</v>
      </c>
      <c r="I60" s="25" t="s">
        <v>104</v>
      </c>
      <c r="J60" s="26" t="s">
        <v>126</v>
      </c>
      <c r="K60" s="12"/>
      <c r="L60" s="12" t="str">
        <f>"162,5"</f>
        <v>162,5</v>
      </c>
      <c r="M60" s="12" t="str">
        <f>"97,3050"</f>
        <v>97,3050</v>
      </c>
      <c r="N60" s="11" t="s">
        <v>64</v>
      </c>
    </row>
    <row r="61" spans="1:14">
      <c r="B61" s="5" t="s">
        <v>178</v>
      </c>
    </row>
    <row r="62" spans="1:14" ht="16">
      <c r="A62" s="34" t="s">
        <v>270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4">
      <c r="A63" s="10" t="s">
        <v>177</v>
      </c>
      <c r="B63" s="9" t="s">
        <v>271</v>
      </c>
      <c r="C63" s="30" t="s">
        <v>329</v>
      </c>
      <c r="D63" s="9" t="s">
        <v>272</v>
      </c>
      <c r="E63" s="9" t="s">
        <v>345</v>
      </c>
      <c r="F63" s="30" t="s">
        <v>337</v>
      </c>
      <c r="G63" s="9" t="s">
        <v>28</v>
      </c>
      <c r="H63" s="23" t="s">
        <v>33</v>
      </c>
      <c r="I63" s="24" t="s">
        <v>87</v>
      </c>
      <c r="J63" s="24" t="s">
        <v>87</v>
      </c>
      <c r="K63" s="10"/>
      <c r="L63" s="10" t="str">
        <f>"120,0"</f>
        <v>120,0</v>
      </c>
      <c r="M63" s="10" t="str">
        <f>"68,6160"</f>
        <v>68,6160</v>
      </c>
      <c r="N63" s="9" t="s">
        <v>216</v>
      </c>
    </row>
    <row r="64" spans="1:14">
      <c r="A64" s="14" t="s">
        <v>177</v>
      </c>
      <c r="B64" s="13" t="s">
        <v>273</v>
      </c>
      <c r="C64" s="13" t="s">
        <v>274</v>
      </c>
      <c r="D64" s="13" t="s">
        <v>275</v>
      </c>
      <c r="E64" s="13" t="s">
        <v>346</v>
      </c>
      <c r="F64" s="13" t="s">
        <v>78</v>
      </c>
      <c r="G64" s="13" t="s">
        <v>28</v>
      </c>
      <c r="H64" s="27" t="s">
        <v>90</v>
      </c>
      <c r="I64" s="28" t="s">
        <v>93</v>
      </c>
      <c r="J64" s="28" t="s">
        <v>93</v>
      </c>
      <c r="K64" s="14"/>
      <c r="L64" s="14" t="str">
        <f>"170,0"</f>
        <v>170,0</v>
      </c>
      <c r="M64" s="14" t="str">
        <f>"97,6990"</f>
        <v>97,6990</v>
      </c>
      <c r="N64" s="13" t="s">
        <v>276</v>
      </c>
    </row>
    <row r="65" spans="1:14">
      <c r="A65" s="12" t="s">
        <v>177</v>
      </c>
      <c r="B65" s="11" t="s">
        <v>273</v>
      </c>
      <c r="C65" s="32" t="s">
        <v>330</v>
      </c>
      <c r="D65" s="11" t="s">
        <v>275</v>
      </c>
      <c r="E65" s="11" t="s">
        <v>348</v>
      </c>
      <c r="F65" s="11" t="s">
        <v>78</v>
      </c>
      <c r="G65" s="11" t="s">
        <v>28</v>
      </c>
      <c r="H65" s="25" t="s">
        <v>90</v>
      </c>
      <c r="I65" s="26" t="s">
        <v>93</v>
      </c>
      <c r="J65" s="26" t="s">
        <v>93</v>
      </c>
      <c r="K65" s="12"/>
      <c r="L65" s="12" t="str">
        <f>"170,0"</f>
        <v>170,0</v>
      </c>
      <c r="M65" s="12" t="str">
        <f>"99,0668"</f>
        <v>99,0668</v>
      </c>
      <c r="N65" s="11" t="s">
        <v>276</v>
      </c>
    </row>
    <row r="66" spans="1:14">
      <c r="B66" s="5" t="s">
        <v>178</v>
      </c>
    </row>
    <row r="67" spans="1:14" ht="16">
      <c r="B67" s="5" t="s">
        <v>178</v>
      </c>
      <c r="F67" s="15"/>
    </row>
    <row r="68" spans="1:14">
      <c r="B68" s="5" t="s">
        <v>178</v>
      </c>
    </row>
    <row r="69" spans="1:14" ht="18">
      <c r="B69" s="16" t="s">
        <v>147</v>
      </c>
      <c r="C69" s="16"/>
    </row>
    <row r="70" spans="1:14" ht="16">
      <c r="B70" s="17" t="s">
        <v>148</v>
      </c>
      <c r="C70" s="17"/>
    </row>
    <row r="71" spans="1:14" ht="14">
      <c r="B71" s="18"/>
      <c r="C71" s="19" t="s">
        <v>153</v>
      </c>
      <c r="G71" s="3"/>
    </row>
    <row r="72" spans="1:14" ht="14">
      <c r="B72" s="20" t="s">
        <v>149</v>
      </c>
      <c r="C72" s="20" t="s">
        <v>150</v>
      </c>
      <c r="D72" s="20" t="s">
        <v>338</v>
      </c>
      <c r="E72" s="20" t="s">
        <v>277</v>
      </c>
      <c r="F72" s="20" t="s">
        <v>152</v>
      </c>
      <c r="G72" s="3"/>
    </row>
    <row r="73" spans="1:14">
      <c r="B73" s="5" t="s">
        <v>207</v>
      </c>
      <c r="C73" s="5" t="s">
        <v>153</v>
      </c>
      <c r="D73" s="6" t="s">
        <v>282</v>
      </c>
      <c r="E73" s="6" t="s">
        <v>21</v>
      </c>
      <c r="F73" s="6" t="s">
        <v>283</v>
      </c>
      <c r="G73" s="3"/>
    </row>
    <row r="74" spans="1:14">
      <c r="B74" s="5" t="s">
        <v>189</v>
      </c>
      <c r="C74" s="5" t="s">
        <v>153</v>
      </c>
      <c r="D74" s="6" t="s">
        <v>154</v>
      </c>
      <c r="E74" s="6" t="s">
        <v>74</v>
      </c>
      <c r="F74" s="6" t="s">
        <v>284</v>
      </c>
      <c r="G74" s="3"/>
    </row>
    <row r="75" spans="1:14">
      <c r="B75" s="5" t="s">
        <v>194</v>
      </c>
      <c r="C75" s="5" t="s">
        <v>153</v>
      </c>
      <c r="D75" s="6" t="s">
        <v>279</v>
      </c>
      <c r="E75" s="6" t="s">
        <v>51</v>
      </c>
      <c r="F75" s="6" t="s">
        <v>280</v>
      </c>
      <c r="G75" s="3"/>
    </row>
    <row r="76" spans="1:14">
      <c r="G76" s="3"/>
    </row>
    <row r="77" spans="1:14" ht="16">
      <c r="B77" s="17" t="s">
        <v>162</v>
      </c>
      <c r="C77" s="17"/>
      <c r="G77" s="3"/>
    </row>
    <row r="78" spans="1:14" ht="14">
      <c r="B78" s="18"/>
      <c r="C78" s="19" t="s">
        <v>278</v>
      </c>
      <c r="G78" s="3"/>
    </row>
    <row r="79" spans="1:14" ht="14">
      <c r="B79" s="20" t="s">
        <v>149</v>
      </c>
      <c r="C79" s="20" t="s">
        <v>150</v>
      </c>
      <c r="D79" s="20" t="s">
        <v>338</v>
      </c>
      <c r="E79" s="20" t="s">
        <v>277</v>
      </c>
      <c r="F79" s="20" t="s">
        <v>152</v>
      </c>
      <c r="G79" s="3"/>
    </row>
    <row r="80" spans="1:14">
      <c r="B80" s="5" t="s">
        <v>212</v>
      </c>
      <c r="C80" s="5" t="s">
        <v>278</v>
      </c>
      <c r="D80" s="6" t="s">
        <v>279</v>
      </c>
      <c r="E80" s="6" t="s">
        <v>215</v>
      </c>
      <c r="F80" s="6" t="s">
        <v>285</v>
      </c>
      <c r="G80" s="3"/>
    </row>
    <row r="81" spans="2:7">
      <c r="B81" s="5" t="s">
        <v>218</v>
      </c>
      <c r="C81" s="5" t="s">
        <v>278</v>
      </c>
      <c r="D81" s="6" t="s">
        <v>164</v>
      </c>
      <c r="E81" s="6" t="s">
        <v>109</v>
      </c>
      <c r="F81" s="6" t="s">
        <v>286</v>
      </c>
      <c r="G81" s="3"/>
    </row>
    <row r="82" spans="2:7">
      <c r="B82" s="5" t="s">
        <v>221</v>
      </c>
      <c r="C82" s="5" t="s">
        <v>278</v>
      </c>
      <c r="D82" s="6" t="s">
        <v>164</v>
      </c>
      <c r="E82" s="6" t="s">
        <v>34</v>
      </c>
      <c r="F82" s="6" t="s">
        <v>287</v>
      </c>
      <c r="G82" s="3"/>
    </row>
    <row r="83" spans="2:7">
      <c r="G83" s="3"/>
    </row>
    <row r="84" spans="2:7" ht="14">
      <c r="B84" s="18"/>
      <c r="C84" s="19" t="s">
        <v>153</v>
      </c>
      <c r="G84" s="3"/>
    </row>
    <row r="85" spans="2:7" ht="14">
      <c r="B85" s="20" t="s">
        <v>149</v>
      </c>
      <c r="C85" s="20" t="s">
        <v>150</v>
      </c>
      <c r="D85" s="20" t="s">
        <v>338</v>
      </c>
      <c r="E85" s="20" t="s">
        <v>277</v>
      </c>
      <c r="F85" s="20" t="s">
        <v>152</v>
      </c>
      <c r="G85" s="3"/>
    </row>
    <row r="86" spans="2:7">
      <c r="B86" s="5" t="s">
        <v>116</v>
      </c>
      <c r="C86" s="5" t="s">
        <v>153</v>
      </c>
      <c r="D86" s="6" t="s">
        <v>167</v>
      </c>
      <c r="E86" s="6" t="s">
        <v>111</v>
      </c>
      <c r="F86" s="6" t="s">
        <v>288</v>
      </c>
      <c r="G86" s="3"/>
    </row>
    <row r="87" spans="2:7">
      <c r="B87" s="5" t="s">
        <v>259</v>
      </c>
      <c r="C87" s="5" t="s">
        <v>153</v>
      </c>
      <c r="D87" s="6" t="s">
        <v>289</v>
      </c>
      <c r="E87" s="6" t="s">
        <v>262</v>
      </c>
      <c r="F87" s="6" t="s">
        <v>290</v>
      </c>
      <c r="G87" s="3"/>
    </row>
    <row r="88" spans="2:7">
      <c r="B88" s="5" t="s">
        <v>264</v>
      </c>
      <c r="C88" s="5" t="s">
        <v>153</v>
      </c>
      <c r="D88" s="6" t="s">
        <v>289</v>
      </c>
      <c r="E88" s="6" t="s">
        <v>90</v>
      </c>
      <c r="F88" s="6" t="s">
        <v>291</v>
      </c>
      <c r="G88" s="3"/>
    </row>
    <row r="89" spans="2:7">
      <c r="B89" s="5" t="s">
        <v>178</v>
      </c>
    </row>
    <row r="90" spans="2:7">
      <c r="B90" s="5" t="s">
        <v>178</v>
      </c>
    </row>
  </sheetData>
  <mergeCells count="24">
    <mergeCell ref="A1:N2"/>
    <mergeCell ref="A3:A4"/>
    <mergeCell ref="C3:C4"/>
    <mergeCell ref="D3:D4"/>
    <mergeCell ref="E3:E4"/>
    <mergeCell ref="F3:F4"/>
    <mergeCell ref="G3:G4"/>
    <mergeCell ref="H3:K3"/>
    <mergeCell ref="A26:K26"/>
    <mergeCell ref="A31:K31"/>
    <mergeCell ref="L3:L4"/>
    <mergeCell ref="M3:M4"/>
    <mergeCell ref="N3:N4"/>
    <mergeCell ref="A5:K5"/>
    <mergeCell ref="B3:B4"/>
    <mergeCell ref="A9:K9"/>
    <mergeCell ref="A14:K14"/>
    <mergeCell ref="A19:K19"/>
    <mergeCell ref="A22:K22"/>
    <mergeCell ref="A39:K39"/>
    <mergeCell ref="A48:K48"/>
    <mergeCell ref="A54:K54"/>
    <mergeCell ref="A57:K57"/>
    <mergeCell ref="A62:K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tabSelected="1" zoomScaleNormal="100"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8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6.5" style="5" customWidth="1"/>
    <col min="15" max="16384" width="9.1640625" style="3"/>
  </cols>
  <sheetData>
    <row r="1" spans="1:14" s="2" customFormat="1" ht="29" customHeight="1">
      <c r="A1" s="41" t="s">
        <v>341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4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342</v>
      </c>
      <c r="B3" s="35" t="s">
        <v>0</v>
      </c>
      <c r="C3" s="51" t="s">
        <v>343</v>
      </c>
      <c r="D3" s="51" t="s">
        <v>6</v>
      </c>
      <c r="E3" s="39" t="s">
        <v>344</v>
      </c>
      <c r="F3" s="39"/>
      <c r="G3" s="39" t="s">
        <v>5</v>
      </c>
      <c r="H3" s="39" t="s">
        <v>9</v>
      </c>
      <c r="I3" s="39"/>
      <c r="J3" s="39"/>
      <c r="K3" s="39"/>
      <c r="L3" s="39" t="s">
        <v>292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181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10" t="s">
        <v>177</v>
      </c>
      <c r="B6" s="9" t="s">
        <v>182</v>
      </c>
      <c r="C6" s="9" t="s">
        <v>183</v>
      </c>
      <c r="D6" s="9" t="s">
        <v>184</v>
      </c>
      <c r="E6" s="9" t="s">
        <v>347</v>
      </c>
      <c r="F6" s="9" t="s">
        <v>78</v>
      </c>
      <c r="G6" s="9" t="s">
        <v>14</v>
      </c>
      <c r="H6" s="23" t="s">
        <v>69</v>
      </c>
      <c r="I6" s="23" t="s">
        <v>63</v>
      </c>
      <c r="J6" s="10"/>
      <c r="K6" s="10"/>
      <c r="L6" s="10" t="str">
        <f>"107,5"</f>
        <v>107,5</v>
      </c>
      <c r="M6" s="10" t="str">
        <f>"156,4340"</f>
        <v>156,4340</v>
      </c>
      <c r="N6" s="9" t="s">
        <v>84</v>
      </c>
    </row>
    <row r="7" spans="1:14">
      <c r="A7" s="12" t="s">
        <v>177</v>
      </c>
      <c r="B7" s="11" t="s">
        <v>182</v>
      </c>
      <c r="C7" s="11" t="s">
        <v>185</v>
      </c>
      <c r="D7" s="11" t="s">
        <v>184</v>
      </c>
      <c r="E7" s="11" t="s">
        <v>346</v>
      </c>
      <c r="F7" s="11" t="s">
        <v>78</v>
      </c>
      <c r="G7" s="11" t="s">
        <v>14</v>
      </c>
      <c r="H7" s="25" t="s">
        <v>69</v>
      </c>
      <c r="I7" s="25" t="s">
        <v>63</v>
      </c>
      <c r="J7" s="12"/>
      <c r="K7" s="12"/>
      <c r="L7" s="12" t="str">
        <f>"107,5"</f>
        <v>107,5</v>
      </c>
      <c r="M7" s="12" t="str">
        <f>"156,4340"</f>
        <v>156,4340</v>
      </c>
      <c r="N7" s="11" t="s">
        <v>84</v>
      </c>
    </row>
    <row r="8" spans="1:14">
      <c r="B8" s="5" t="s">
        <v>178</v>
      </c>
    </row>
    <row r="9" spans="1:14" ht="16">
      <c r="A9" s="34" t="s">
        <v>10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4">
      <c r="A10" s="8" t="s">
        <v>177</v>
      </c>
      <c r="B10" s="7" t="s">
        <v>295</v>
      </c>
      <c r="C10" s="7" t="s">
        <v>296</v>
      </c>
      <c r="D10" s="7" t="s">
        <v>297</v>
      </c>
      <c r="E10" s="7" t="s">
        <v>346</v>
      </c>
      <c r="F10" s="7" t="s">
        <v>40</v>
      </c>
      <c r="G10" s="7" t="s">
        <v>28</v>
      </c>
      <c r="H10" s="21" t="s">
        <v>60</v>
      </c>
      <c r="I10" s="21" t="s">
        <v>21</v>
      </c>
      <c r="J10" s="22" t="s">
        <v>69</v>
      </c>
      <c r="K10" s="8"/>
      <c r="L10" s="8" t="str">
        <f>"95,0"</f>
        <v>95,0</v>
      </c>
      <c r="M10" s="8" t="str">
        <f>"127,1765"</f>
        <v>127,1765</v>
      </c>
      <c r="N10" s="29" t="s">
        <v>334</v>
      </c>
    </row>
    <row r="11" spans="1:14">
      <c r="B11" s="5" t="s">
        <v>178</v>
      </c>
    </row>
    <row r="12" spans="1:14" ht="16">
      <c r="A12" s="34" t="s">
        <v>24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4">
      <c r="A13" s="8" t="s">
        <v>177</v>
      </c>
      <c r="B13" s="7" t="s">
        <v>25</v>
      </c>
      <c r="C13" s="7" t="s">
        <v>26</v>
      </c>
      <c r="D13" s="7" t="s">
        <v>27</v>
      </c>
      <c r="E13" s="7" t="s">
        <v>346</v>
      </c>
      <c r="F13" s="29" t="s">
        <v>336</v>
      </c>
      <c r="G13" s="7" t="s">
        <v>28</v>
      </c>
      <c r="H13" s="22" t="s">
        <v>33</v>
      </c>
      <c r="I13" s="21" t="s">
        <v>33</v>
      </c>
      <c r="J13" s="22" t="s">
        <v>34</v>
      </c>
      <c r="K13" s="8"/>
      <c r="L13" s="8" t="str">
        <f>"120,0"</f>
        <v>120,0</v>
      </c>
      <c r="M13" s="8" t="str">
        <f>"149,5920"</f>
        <v>149,5920</v>
      </c>
      <c r="N13" s="7" t="s">
        <v>35</v>
      </c>
    </row>
    <row r="14" spans="1:14">
      <c r="B14" s="5" t="s">
        <v>178</v>
      </c>
    </row>
    <row r="15" spans="1:14" ht="16">
      <c r="A15" s="34" t="s">
        <v>56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4">
      <c r="A16" s="10" t="s">
        <v>177</v>
      </c>
      <c r="B16" s="9" t="s">
        <v>198</v>
      </c>
      <c r="C16" s="9" t="s">
        <v>199</v>
      </c>
      <c r="D16" s="9" t="s">
        <v>200</v>
      </c>
      <c r="E16" s="9" t="s">
        <v>346</v>
      </c>
      <c r="F16" s="9" t="s">
        <v>78</v>
      </c>
      <c r="G16" s="9" t="s">
        <v>14</v>
      </c>
      <c r="H16" s="23" t="s">
        <v>45</v>
      </c>
      <c r="I16" s="23" t="s">
        <v>33</v>
      </c>
      <c r="J16" s="23" t="s">
        <v>34</v>
      </c>
      <c r="K16" s="10"/>
      <c r="L16" s="10" t="str">
        <f>"125,0"</f>
        <v>125,0</v>
      </c>
      <c r="M16" s="10" t="str">
        <f>"134,0875"</f>
        <v>134,0875</v>
      </c>
      <c r="N16" s="9" t="s">
        <v>84</v>
      </c>
    </row>
    <row r="17" spans="1:14">
      <c r="A17" s="12" t="s">
        <v>179</v>
      </c>
      <c r="B17" s="11" t="s">
        <v>57</v>
      </c>
      <c r="C17" s="11" t="s">
        <v>58</v>
      </c>
      <c r="D17" s="11" t="s">
        <v>59</v>
      </c>
      <c r="E17" s="11" t="s">
        <v>346</v>
      </c>
      <c r="F17" s="11" t="s">
        <v>40</v>
      </c>
      <c r="G17" s="11" t="s">
        <v>28</v>
      </c>
      <c r="H17" s="25" t="s">
        <v>62</v>
      </c>
      <c r="I17" s="25" t="s">
        <v>54</v>
      </c>
      <c r="J17" s="25" t="s">
        <v>63</v>
      </c>
      <c r="K17" s="12"/>
      <c r="L17" s="12" t="str">
        <f>"107,5"</f>
        <v>107,5</v>
      </c>
      <c r="M17" s="12" t="str">
        <f>"110,7895"</f>
        <v>110,7895</v>
      </c>
      <c r="N17" s="11" t="s">
        <v>64</v>
      </c>
    </row>
    <row r="18" spans="1:14">
      <c r="B18" s="5" t="s">
        <v>178</v>
      </c>
    </row>
    <row r="19" spans="1:14" ht="16">
      <c r="A19" s="34" t="s">
        <v>56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4">
      <c r="A20" s="8" t="s">
        <v>177</v>
      </c>
      <c r="B20" s="7" t="s">
        <v>298</v>
      </c>
      <c r="C20" s="29" t="s">
        <v>333</v>
      </c>
      <c r="D20" s="7" t="s">
        <v>299</v>
      </c>
      <c r="E20" s="7" t="s">
        <v>345</v>
      </c>
      <c r="F20" s="7" t="s">
        <v>78</v>
      </c>
      <c r="G20" s="7" t="s">
        <v>14</v>
      </c>
      <c r="H20" s="21" t="s">
        <v>115</v>
      </c>
      <c r="I20" s="22" t="s">
        <v>103</v>
      </c>
      <c r="J20" s="22" t="s">
        <v>103</v>
      </c>
      <c r="K20" s="8"/>
      <c r="L20" s="8" t="str">
        <f>"150,0"</f>
        <v>150,0</v>
      </c>
      <c r="M20" s="8" t="str">
        <f>"125,1150"</f>
        <v>125,1150</v>
      </c>
      <c r="N20" s="7" t="s">
        <v>84</v>
      </c>
    </row>
    <row r="21" spans="1:14">
      <c r="B21" s="5" t="s">
        <v>178</v>
      </c>
    </row>
    <row r="22" spans="1:14" ht="16">
      <c r="A22" s="34" t="s">
        <v>75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4">
      <c r="A23" s="10" t="s">
        <v>177</v>
      </c>
      <c r="B23" s="9" t="s">
        <v>76</v>
      </c>
      <c r="C23" s="30" t="s">
        <v>319</v>
      </c>
      <c r="D23" s="9" t="s">
        <v>77</v>
      </c>
      <c r="E23" s="9" t="s">
        <v>345</v>
      </c>
      <c r="F23" s="9" t="s">
        <v>78</v>
      </c>
      <c r="G23" s="9" t="s">
        <v>14</v>
      </c>
      <c r="H23" s="23" t="s">
        <v>81</v>
      </c>
      <c r="I23" s="23" t="s">
        <v>83</v>
      </c>
      <c r="J23" s="10"/>
      <c r="K23" s="10"/>
      <c r="L23" s="10" t="str">
        <f>"200,0"</f>
        <v>200,0</v>
      </c>
      <c r="M23" s="10" t="str">
        <f>"147,0400"</f>
        <v>147,0400</v>
      </c>
      <c r="N23" s="9" t="s">
        <v>84</v>
      </c>
    </row>
    <row r="24" spans="1:14">
      <c r="A24" s="14" t="s">
        <v>179</v>
      </c>
      <c r="B24" s="13" t="s">
        <v>91</v>
      </c>
      <c r="C24" s="31" t="s">
        <v>321</v>
      </c>
      <c r="D24" s="13" t="s">
        <v>92</v>
      </c>
      <c r="E24" s="13" t="s">
        <v>345</v>
      </c>
      <c r="F24" s="13" t="s">
        <v>78</v>
      </c>
      <c r="G24" s="13" t="s">
        <v>14</v>
      </c>
      <c r="H24" s="27" t="s">
        <v>88</v>
      </c>
      <c r="I24" s="27" t="s">
        <v>89</v>
      </c>
      <c r="J24" s="27" t="s">
        <v>90</v>
      </c>
      <c r="K24" s="14"/>
      <c r="L24" s="14" t="str">
        <f>"170,0"</f>
        <v>170,0</v>
      </c>
      <c r="M24" s="14" t="str">
        <f>"122,2810"</f>
        <v>122,2810</v>
      </c>
      <c r="N24" s="13" t="s">
        <v>84</v>
      </c>
    </row>
    <row r="25" spans="1:14">
      <c r="A25" s="14" t="s">
        <v>177</v>
      </c>
      <c r="B25" s="13" t="s">
        <v>300</v>
      </c>
      <c r="C25" s="13" t="s">
        <v>301</v>
      </c>
      <c r="D25" s="13" t="s">
        <v>302</v>
      </c>
      <c r="E25" s="13" t="s">
        <v>347</v>
      </c>
      <c r="F25" s="31" t="s">
        <v>101</v>
      </c>
      <c r="G25" s="13" t="s">
        <v>28</v>
      </c>
      <c r="H25" s="28" t="s">
        <v>80</v>
      </c>
      <c r="I25" s="27" t="s">
        <v>80</v>
      </c>
      <c r="J25" s="28" t="s">
        <v>303</v>
      </c>
      <c r="K25" s="14"/>
      <c r="L25" s="14" t="str">
        <f>"185,0"</f>
        <v>185,0</v>
      </c>
      <c r="M25" s="14" t="str">
        <f>"132,8115"</f>
        <v>132,8115</v>
      </c>
      <c r="N25" s="13" t="s">
        <v>106</v>
      </c>
    </row>
    <row r="26" spans="1:14">
      <c r="A26" s="12" t="s">
        <v>177</v>
      </c>
      <c r="B26" s="11" t="s">
        <v>76</v>
      </c>
      <c r="C26" s="11" t="s">
        <v>304</v>
      </c>
      <c r="D26" s="11" t="s">
        <v>77</v>
      </c>
      <c r="E26" s="11" t="s">
        <v>346</v>
      </c>
      <c r="F26" s="11" t="s">
        <v>78</v>
      </c>
      <c r="G26" s="11" t="s">
        <v>14</v>
      </c>
      <c r="H26" s="25" t="s">
        <v>81</v>
      </c>
      <c r="I26" s="25" t="s">
        <v>83</v>
      </c>
      <c r="J26" s="12"/>
      <c r="K26" s="12"/>
      <c r="L26" s="12" t="str">
        <f>"200,0"</f>
        <v>200,0</v>
      </c>
      <c r="M26" s="12" t="str">
        <f>"147,0400"</f>
        <v>147,0400</v>
      </c>
      <c r="N26" s="11" t="s">
        <v>84</v>
      </c>
    </row>
    <row r="27" spans="1:14">
      <c r="B27" s="5" t="s">
        <v>178</v>
      </c>
    </row>
    <row r="28" spans="1:14" ht="16">
      <c r="A28" s="34" t="s">
        <v>70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4">
      <c r="A29" s="10" t="s">
        <v>177</v>
      </c>
      <c r="B29" s="9" t="s">
        <v>107</v>
      </c>
      <c r="C29" s="30" t="s">
        <v>323</v>
      </c>
      <c r="D29" s="9" t="s">
        <v>108</v>
      </c>
      <c r="E29" s="9" t="s">
        <v>345</v>
      </c>
      <c r="F29" s="9" t="s">
        <v>78</v>
      </c>
      <c r="G29" s="9" t="s">
        <v>14</v>
      </c>
      <c r="H29" s="23" t="s">
        <v>111</v>
      </c>
      <c r="I29" s="23" t="s">
        <v>93</v>
      </c>
      <c r="J29" s="24" t="s">
        <v>105</v>
      </c>
      <c r="K29" s="10"/>
      <c r="L29" s="10" t="str">
        <f>"175,0"</f>
        <v>175,0</v>
      </c>
      <c r="M29" s="10" t="str">
        <f>"121,7475"</f>
        <v>121,7475</v>
      </c>
      <c r="N29" s="9" t="s">
        <v>84</v>
      </c>
    </row>
    <row r="30" spans="1:14">
      <c r="A30" s="14" t="s">
        <v>179</v>
      </c>
      <c r="B30" s="13" t="s">
        <v>112</v>
      </c>
      <c r="C30" s="31" t="s">
        <v>324</v>
      </c>
      <c r="D30" s="13" t="s">
        <v>113</v>
      </c>
      <c r="E30" s="13" t="s">
        <v>345</v>
      </c>
      <c r="F30" s="13" t="s">
        <v>78</v>
      </c>
      <c r="G30" s="13" t="s">
        <v>14</v>
      </c>
      <c r="H30" s="28" t="s">
        <v>102</v>
      </c>
      <c r="I30" s="28" t="s">
        <v>102</v>
      </c>
      <c r="J30" s="27" t="s">
        <v>102</v>
      </c>
      <c r="K30" s="14"/>
      <c r="L30" s="14" t="str">
        <f>"145,0"</f>
        <v>145,0</v>
      </c>
      <c r="M30" s="14" t="str">
        <f>"97,6430"</f>
        <v>97,6430</v>
      </c>
      <c r="N30" s="13" t="s">
        <v>84</v>
      </c>
    </row>
    <row r="31" spans="1:14">
      <c r="A31" s="12" t="s">
        <v>177</v>
      </c>
      <c r="B31" s="11" t="s">
        <v>116</v>
      </c>
      <c r="C31" s="11" t="s">
        <v>117</v>
      </c>
      <c r="D31" s="11" t="s">
        <v>118</v>
      </c>
      <c r="E31" s="11" t="s">
        <v>346</v>
      </c>
      <c r="F31" s="11" t="s">
        <v>40</v>
      </c>
      <c r="G31" s="11" t="s">
        <v>28</v>
      </c>
      <c r="H31" s="26" t="s">
        <v>121</v>
      </c>
      <c r="I31" s="25" t="s">
        <v>121</v>
      </c>
      <c r="J31" s="26" t="s">
        <v>122</v>
      </c>
      <c r="K31" s="12"/>
      <c r="L31" s="12" t="str">
        <f>"300,0"</f>
        <v>300,0</v>
      </c>
      <c r="M31" s="12" t="str">
        <f>"202,9200"</f>
        <v>202,9200</v>
      </c>
      <c r="N31" s="11" t="s">
        <v>64</v>
      </c>
    </row>
    <row r="32" spans="1:14">
      <c r="B32" s="5" t="s">
        <v>178</v>
      </c>
    </row>
    <row r="33" spans="1:14" ht="16">
      <c r="A33" s="34" t="s">
        <v>134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4">
      <c r="A34" s="10" t="s">
        <v>177</v>
      </c>
      <c r="B34" s="9" t="s">
        <v>305</v>
      </c>
      <c r="C34" s="9" t="s">
        <v>306</v>
      </c>
      <c r="D34" s="9" t="s">
        <v>253</v>
      </c>
      <c r="E34" s="9" t="s">
        <v>346</v>
      </c>
      <c r="F34" s="9" t="s">
        <v>78</v>
      </c>
      <c r="G34" s="9" t="s">
        <v>14</v>
      </c>
      <c r="H34" s="23" t="s">
        <v>307</v>
      </c>
      <c r="I34" s="23" t="s">
        <v>308</v>
      </c>
      <c r="J34" s="24" t="s">
        <v>158</v>
      </c>
      <c r="K34" s="10"/>
      <c r="L34" s="10" t="str">
        <f>"235,0"</f>
        <v>235,0</v>
      </c>
      <c r="M34" s="10" t="str">
        <f>"150,0240"</f>
        <v>150,0240</v>
      </c>
      <c r="N34" s="9" t="s">
        <v>84</v>
      </c>
    </row>
    <row r="35" spans="1:14">
      <c r="A35" s="14" t="s">
        <v>179</v>
      </c>
      <c r="B35" s="13" t="s">
        <v>135</v>
      </c>
      <c r="C35" s="13" t="s">
        <v>136</v>
      </c>
      <c r="D35" s="13" t="s">
        <v>137</v>
      </c>
      <c r="E35" s="13" t="s">
        <v>346</v>
      </c>
      <c r="F35" s="13" t="s">
        <v>40</v>
      </c>
      <c r="G35" s="13" t="s">
        <v>28</v>
      </c>
      <c r="H35" s="27" t="s">
        <v>79</v>
      </c>
      <c r="I35" s="27" t="s">
        <v>81</v>
      </c>
      <c r="J35" s="28" t="s">
        <v>83</v>
      </c>
      <c r="K35" s="14"/>
      <c r="L35" s="14" t="str">
        <f>"190,0"</f>
        <v>190,0</v>
      </c>
      <c r="M35" s="14" t="str">
        <f>"124,5070"</f>
        <v>124,5070</v>
      </c>
      <c r="N35" s="13" t="s">
        <v>64</v>
      </c>
    </row>
    <row r="36" spans="1:14">
      <c r="A36" s="12" t="s">
        <v>180</v>
      </c>
      <c r="B36" s="11" t="s">
        <v>139</v>
      </c>
      <c r="C36" s="11" t="s">
        <v>140</v>
      </c>
      <c r="D36" s="11" t="s">
        <v>141</v>
      </c>
      <c r="E36" s="11" t="s">
        <v>346</v>
      </c>
      <c r="F36" s="11" t="s">
        <v>13</v>
      </c>
      <c r="G36" s="11" t="s">
        <v>14</v>
      </c>
      <c r="H36" s="25" t="s">
        <v>114</v>
      </c>
      <c r="I36" s="25" t="s">
        <v>115</v>
      </c>
      <c r="J36" s="26" t="s">
        <v>103</v>
      </c>
      <c r="K36" s="12"/>
      <c r="L36" s="12" t="str">
        <f>"150,0"</f>
        <v>150,0</v>
      </c>
      <c r="M36" s="12" t="str">
        <f>"98,4300"</f>
        <v>98,4300</v>
      </c>
      <c r="N36" s="11" t="s">
        <v>23</v>
      </c>
    </row>
    <row r="37" spans="1:14">
      <c r="B37" s="5" t="s">
        <v>178</v>
      </c>
    </row>
    <row r="38" spans="1:14" ht="16">
      <c r="A38" s="34" t="s">
        <v>270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4">
      <c r="A39" s="8" t="s">
        <v>177</v>
      </c>
      <c r="B39" s="7" t="s">
        <v>271</v>
      </c>
      <c r="C39" s="29" t="s">
        <v>329</v>
      </c>
      <c r="D39" s="7" t="s">
        <v>272</v>
      </c>
      <c r="E39" s="7" t="s">
        <v>345</v>
      </c>
      <c r="F39" s="29" t="s">
        <v>101</v>
      </c>
      <c r="G39" s="7" t="s">
        <v>28</v>
      </c>
      <c r="H39" s="21" t="s">
        <v>103</v>
      </c>
      <c r="I39" s="21" t="s">
        <v>89</v>
      </c>
      <c r="J39" s="21" t="s">
        <v>79</v>
      </c>
      <c r="K39" s="8"/>
      <c r="L39" s="8" t="str">
        <f>"180,0"</f>
        <v>180,0</v>
      </c>
      <c r="M39" s="8" t="str">
        <f>"102,9240"</f>
        <v>102,9240</v>
      </c>
      <c r="N39" s="7" t="s">
        <v>216</v>
      </c>
    </row>
    <row r="40" spans="1:14">
      <c r="B40" s="5" t="s">
        <v>178</v>
      </c>
    </row>
    <row r="41" spans="1:14" ht="16">
      <c r="B41" s="5" t="s">
        <v>178</v>
      </c>
      <c r="F41" s="15"/>
    </row>
    <row r="42" spans="1:14">
      <c r="B42" s="5" t="s">
        <v>178</v>
      </c>
    </row>
    <row r="43" spans="1:14" ht="18">
      <c r="B43" s="16" t="s">
        <v>147</v>
      </c>
      <c r="C43" s="16"/>
    </row>
    <row r="44" spans="1:14" ht="16">
      <c r="B44" s="17" t="s">
        <v>148</v>
      </c>
      <c r="C44" s="17"/>
    </row>
    <row r="45" spans="1:14" ht="14">
      <c r="B45" s="18"/>
      <c r="C45" s="19" t="s">
        <v>153</v>
      </c>
      <c r="G45" s="3"/>
    </row>
    <row r="46" spans="1:14" ht="14">
      <c r="B46" s="20" t="s">
        <v>149</v>
      </c>
      <c r="C46" s="20" t="s">
        <v>150</v>
      </c>
      <c r="D46" s="20" t="s">
        <v>338</v>
      </c>
      <c r="E46" s="20" t="s">
        <v>277</v>
      </c>
      <c r="F46" s="20" t="s">
        <v>152</v>
      </c>
      <c r="G46" s="3"/>
    </row>
    <row r="47" spans="1:14">
      <c r="B47" s="5" t="s">
        <v>182</v>
      </c>
      <c r="C47" s="5" t="s">
        <v>153</v>
      </c>
      <c r="D47" s="6" t="s">
        <v>281</v>
      </c>
      <c r="E47" s="6" t="s">
        <v>63</v>
      </c>
      <c r="F47" s="6" t="s">
        <v>309</v>
      </c>
      <c r="G47" s="3"/>
    </row>
    <row r="48" spans="1:14">
      <c r="B48" s="5" t="s">
        <v>25</v>
      </c>
      <c r="C48" s="5" t="s">
        <v>153</v>
      </c>
      <c r="D48" s="6" t="s">
        <v>157</v>
      </c>
      <c r="E48" s="6" t="s">
        <v>33</v>
      </c>
      <c r="F48" s="6" t="s">
        <v>310</v>
      </c>
      <c r="G48" s="3"/>
    </row>
    <row r="49" spans="2:7">
      <c r="B49" s="5" t="s">
        <v>198</v>
      </c>
      <c r="C49" s="5" t="s">
        <v>153</v>
      </c>
      <c r="D49" s="6" t="s">
        <v>279</v>
      </c>
      <c r="E49" s="6" t="s">
        <v>34</v>
      </c>
      <c r="F49" s="6" t="s">
        <v>311</v>
      </c>
      <c r="G49" s="3"/>
    </row>
    <row r="50" spans="2:7">
      <c r="G50" s="3"/>
    </row>
    <row r="51" spans="2:7" ht="16">
      <c r="B51" s="17" t="s">
        <v>162</v>
      </c>
      <c r="C51" s="17"/>
      <c r="G51" s="3"/>
    </row>
    <row r="52" spans="2:7" ht="14">
      <c r="B52" s="18"/>
      <c r="C52" s="19" t="s">
        <v>163</v>
      </c>
      <c r="G52" s="3"/>
    </row>
    <row r="53" spans="2:7" ht="14">
      <c r="B53" s="20" t="s">
        <v>149</v>
      </c>
      <c r="C53" s="20" t="s">
        <v>150</v>
      </c>
      <c r="D53" s="20" t="s">
        <v>338</v>
      </c>
      <c r="E53" s="20" t="s">
        <v>277</v>
      </c>
      <c r="F53" s="20" t="s">
        <v>152</v>
      </c>
      <c r="G53" s="3"/>
    </row>
    <row r="54" spans="2:7">
      <c r="B54" s="5" t="s">
        <v>76</v>
      </c>
      <c r="C54" s="33" t="s">
        <v>331</v>
      </c>
      <c r="D54" s="6" t="s">
        <v>164</v>
      </c>
      <c r="E54" s="6" t="s">
        <v>83</v>
      </c>
      <c r="F54" s="6" t="s">
        <v>312</v>
      </c>
      <c r="G54" s="3"/>
    </row>
    <row r="55" spans="2:7">
      <c r="B55" s="5" t="s">
        <v>298</v>
      </c>
      <c r="C55" s="33" t="s">
        <v>331</v>
      </c>
      <c r="D55" s="6" t="s">
        <v>279</v>
      </c>
      <c r="E55" s="6" t="s">
        <v>115</v>
      </c>
      <c r="F55" s="6" t="s">
        <v>313</v>
      </c>
      <c r="G55" s="3"/>
    </row>
    <row r="56" spans="2:7">
      <c r="B56" s="5" t="s">
        <v>91</v>
      </c>
      <c r="C56" s="33" t="s">
        <v>331</v>
      </c>
      <c r="D56" s="6" t="s">
        <v>164</v>
      </c>
      <c r="E56" s="6" t="s">
        <v>90</v>
      </c>
      <c r="F56" s="6" t="s">
        <v>314</v>
      </c>
      <c r="G56" s="3"/>
    </row>
    <row r="57" spans="2:7">
      <c r="G57" s="3"/>
    </row>
    <row r="58" spans="2:7" ht="14">
      <c r="B58" s="18"/>
      <c r="C58" s="19" t="s">
        <v>153</v>
      </c>
      <c r="G58" s="3"/>
    </row>
    <row r="59" spans="2:7" ht="14">
      <c r="B59" s="20" t="s">
        <v>149</v>
      </c>
      <c r="C59" s="20" t="s">
        <v>150</v>
      </c>
      <c r="D59" s="20" t="s">
        <v>338</v>
      </c>
      <c r="E59" s="20" t="s">
        <v>277</v>
      </c>
      <c r="F59" s="20" t="s">
        <v>152</v>
      </c>
      <c r="G59" s="3"/>
    </row>
    <row r="60" spans="2:7">
      <c r="B60" s="5" t="s">
        <v>116</v>
      </c>
      <c r="C60" s="5" t="s">
        <v>153</v>
      </c>
      <c r="D60" s="6" t="s">
        <v>167</v>
      </c>
      <c r="E60" s="6" t="s">
        <v>121</v>
      </c>
      <c r="F60" s="6" t="s">
        <v>315</v>
      </c>
      <c r="G60" s="3"/>
    </row>
    <row r="61" spans="2:7">
      <c r="B61" s="5" t="s">
        <v>305</v>
      </c>
      <c r="C61" s="5" t="s">
        <v>153</v>
      </c>
      <c r="D61" s="6" t="s">
        <v>316</v>
      </c>
      <c r="E61" s="6" t="s">
        <v>308</v>
      </c>
      <c r="F61" s="6" t="s">
        <v>317</v>
      </c>
      <c r="G61" s="3"/>
    </row>
    <row r="62" spans="2:7">
      <c r="B62" s="5" t="s">
        <v>76</v>
      </c>
      <c r="C62" s="5" t="s">
        <v>153</v>
      </c>
      <c r="D62" s="6" t="s">
        <v>164</v>
      </c>
      <c r="E62" s="6" t="s">
        <v>83</v>
      </c>
      <c r="F62" s="6" t="s">
        <v>312</v>
      </c>
      <c r="G62" s="3"/>
    </row>
    <row r="63" spans="2:7">
      <c r="B63" s="5" t="s">
        <v>178</v>
      </c>
    </row>
  </sheetData>
  <mergeCells count="21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3:K33"/>
    <mergeCell ref="A38:K38"/>
    <mergeCell ref="B3:B4"/>
    <mergeCell ref="A9:K9"/>
    <mergeCell ref="A12:K12"/>
    <mergeCell ref="A15:K15"/>
    <mergeCell ref="A19:K19"/>
    <mergeCell ref="A22:K22"/>
    <mergeCell ref="A2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2021-12-08T10:55:02Z</dcterms:modified>
</cp:coreProperties>
</file>