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Декабрь/"/>
    </mc:Choice>
  </mc:AlternateContent>
  <xr:revisionPtr revIDLastSave="0" documentId="13_ncr:1_{273F3077-206A-9D47-AE79-DC2F1D392BCA}" xr6:coauthVersionLast="45" xr6:coauthVersionMax="45" xr10:uidLastSave="{00000000-0000-0000-0000-000000000000}"/>
  <bookViews>
    <workbookView xWindow="480" yWindow="460" windowWidth="28280" windowHeight="16140" activeTab="1" xr2:uid="{00000000-000D-0000-FFFF-FFFF00000000}"/>
  </bookViews>
  <sheets>
    <sheet name="WRPF PRO Жим шоу ДК" sheetId="59" r:id="rId1"/>
    <sheet name="WRPF PRO Жим шоу " sheetId="5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8" i="59" l="1"/>
  <c r="K48" i="59"/>
  <c r="L47" i="59"/>
  <c r="K47" i="59"/>
  <c r="L44" i="59"/>
  <c r="K44" i="59"/>
  <c r="L43" i="59"/>
  <c r="K43" i="59"/>
  <c r="L40" i="59"/>
  <c r="K40" i="59"/>
  <c r="L39" i="59"/>
  <c r="K39" i="59"/>
  <c r="L38" i="59"/>
  <c r="K38" i="59"/>
  <c r="L37" i="59"/>
  <c r="K37" i="59"/>
  <c r="L36" i="59"/>
  <c r="K36" i="59"/>
  <c r="L35" i="59"/>
  <c r="K35" i="59"/>
  <c r="L34" i="59"/>
  <c r="K34" i="59"/>
  <c r="L31" i="59"/>
  <c r="K31" i="59"/>
  <c r="L30" i="59"/>
  <c r="K30" i="59"/>
  <c r="L27" i="59"/>
  <c r="L24" i="59"/>
  <c r="K24" i="59"/>
  <c r="L23" i="59"/>
  <c r="K23" i="59"/>
  <c r="L20" i="59"/>
  <c r="K20" i="59"/>
  <c r="L17" i="59"/>
  <c r="K17" i="59"/>
  <c r="L16" i="59"/>
  <c r="K16" i="59"/>
  <c r="L15" i="59"/>
  <c r="K15" i="59"/>
  <c r="L12" i="59"/>
  <c r="K12" i="59"/>
  <c r="L9" i="59"/>
  <c r="K9" i="59"/>
  <c r="L6" i="59"/>
  <c r="K6" i="59"/>
  <c r="L23" i="58"/>
  <c r="K23" i="58"/>
  <c r="L20" i="58"/>
  <c r="K20" i="58"/>
  <c r="L19" i="58"/>
  <c r="K19" i="58"/>
  <c r="L16" i="58"/>
  <c r="K16" i="58"/>
  <c r="L15" i="58"/>
  <c r="K15" i="58"/>
  <c r="L12" i="58"/>
  <c r="K12" i="58"/>
  <c r="L11" i="58"/>
  <c r="K11" i="58"/>
  <c r="L10" i="58"/>
  <c r="K10" i="58"/>
  <c r="L9" i="58"/>
  <c r="K9" i="58"/>
  <c r="L6" i="58"/>
  <c r="K6" i="58"/>
</calcChain>
</file>

<file path=xl/sharedStrings.xml><?xml version="1.0" encoding="utf-8"?>
<sst xmlns="http://schemas.openxmlformats.org/spreadsheetml/2006/main" count="369" uniqueCount="210">
  <si>
    <t>ФИО</t>
  </si>
  <si>
    <t>Тренер</t>
  </si>
  <si>
    <t>Очки</t>
  </si>
  <si>
    <t>Рек</t>
  </si>
  <si>
    <t>Собственный 
вес</t>
  </si>
  <si>
    <t>Жим лёжа</t>
  </si>
  <si>
    <t>ВЕСОВАЯ КАТЕГОРИЯ   52</t>
  </si>
  <si>
    <t>70,0</t>
  </si>
  <si>
    <t>75,0</t>
  </si>
  <si>
    <t>80,0</t>
  </si>
  <si>
    <t>87,5</t>
  </si>
  <si>
    <t>ВЕСОВАЯ КАТЕГОРИЯ   56</t>
  </si>
  <si>
    <t>145,0</t>
  </si>
  <si>
    <t>152,5</t>
  </si>
  <si>
    <t>77,5</t>
  </si>
  <si>
    <t>175,0</t>
  </si>
  <si>
    <t>185,0</t>
  </si>
  <si>
    <t>ВЕСОВАЯ КАТЕГОРИЯ   60</t>
  </si>
  <si>
    <t>150,0</t>
  </si>
  <si>
    <t>90,0</t>
  </si>
  <si>
    <t>100,0</t>
  </si>
  <si>
    <t>180,0</t>
  </si>
  <si>
    <t>162,5</t>
  </si>
  <si>
    <t>105,0</t>
  </si>
  <si>
    <t>ВЕСОВАЯ КАТЕГОРИЯ   67.5</t>
  </si>
  <si>
    <t>165,0</t>
  </si>
  <si>
    <t>177,5</t>
  </si>
  <si>
    <t>ВЕСОВАЯ КАТЕГОРИЯ   82.5</t>
  </si>
  <si>
    <t>195,0</t>
  </si>
  <si>
    <t>205,0</t>
  </si>
  <si>
    <t>215,0</t>
  </si>
  <si>
    <t>95,0</t>
  </si>
  <si>
    <t>190,0</t>
  </si>
  <si>
    <t>200,0</t>
  </si>
  <si>
    <t>120,0</t>
  </si>
  <si>
    <t>125,0</t>
  </si>
  <si>
    <t>115,0</t>
  </si>
  <si>
    <t>117,5</t>
  </si>
  <si>
    <t>210,0</t>
  </si>
  <si>
    <t>127,5</t>
  </si>
  <si>
    <t>225,0</t>
  </si>
  <si>
    <t>235,0</t>
  </si>
  <si>
    <t>67,50</t>
  </si>
  <si>
    <t>202,5</t>
  </si>
  <si>
    <t>ВЕСОВАЯ КАТЕГОРИЯ   75</t>
  </si>
  <si>
    <t>220,0</t>
  </si>
  <si>
    <t>110,0</t>
  </si>
  <si>
    <t>81,20</t>
  </si>
  <si>
    <t>182,5</t>
  </si>
  <si>
    <t>260,0</t>
  </si>
  <si>
    <t>82,50</t>
  </si>
  <si>
    <t>240,0</t>
  </si>
  <si>
    <t>ВЕСОВАЯ КАТЕГОРИЯ   90</t>
  </si>
  <si>
    <t>167,5</t>
  </si>
  <si>
    <t>88,90</t>
  </si>
  <si>
    <t>ВЕСОВАЯ КАТЕГОРИЯ   100</t>
  </si>
  <si>
    <t>255,0</t>
  </si>
  <si>
    <t>142,5</t>
  </si>
  <si>
    <t>ВЕСОВАЯ КАТЕГОРИЯ   110</t>
  </si>
  <si>
    <t>ВЕСОВАЯ КАТЕГОРИЯ   125</t>
  </si>
  <si>
    <t>ВЕСОВАЯ КАТЕГОРИЯ   140</t>
  </si>
  <si>
    <t>140,00</t>
  </si>
  <si>
    <t>1</t>
  </si>
  <si>
    <t/>
  </si>
  <si>
    <t>2</t>
  </si>
  <si>
    <t>3</t>
  </si>
  <si>
    <t>-</t>
  </si>
  <si>
    <t>4</t>
  </si>
  <si>
    <t>85,0</t>
  </si>
  <si>
    <t>122,5</t>
  </si>
  <si>
    <t>59,50</t>
  </si>
  <si>
    <t>89,60</t>
  </si>
  <si>
    <t>157,5</t>
  </si>
  <si>
    <t>132,5</t>
  </si>
  <si>
    <t>109,70</t>
  </si>
  <si>
    <t>67,5</t>
  </si>
  <si>
    <t>112,5</t>
  </si>
  <si>
    <t>62,90</t>
  </si>
  <si>
    <t>242,5</t>
  </si>
  <si>
    <t>109,30</t>
  </si>
  <si>
    <t>107,50</t>
  </si>
  <si>
    <t>62,5</t>
  </si>
  <si>
    <t>57,5</t>
  </si>
  <si>
    <t>63,40</t>
  </si>
  <si>
    <t>55,00</t>
  </si>
  <si>
    <t>68,80</t>
  </si>
  <si>
    <t>89,10</t>
  </si>
  <si>
    <t>Открытая (20.11.1995)/26</t>
  </si>
  <si>
    <t>Открытая (08.08.1988)/33</t>
  </si>
  <si>
    <t>107,30</t>
  </si>
  <si>
    <t>Результат</t>
  </si>
  <si>
    <t>Суший Илья</t>
  </si>
  <si>
    <t>Открытая (20.08.1984)/37</t>
  </si>
  <si>
    <t>89,90</t>
  </si>
  <si>
    <t xml:space="preserve">Абдуллин М. </t>
  </si>
  <si>
    <t>85,50</t>
  </si>
  <si>
    <t>Переезчиков Вячеслав</t>
  </si>
  <si>
    <t>Юниоры (06.12.2000)/21</t>
  </si>
  <si>
    <t>92,80</t>
  </si>
  <si>
    <t>Васильев Богдан</t>
  </si>
  <si>
    <t>Открытая (26.12.1994)/26</t>
  </si>
  <si>
    <t>96,20</t>
  </si>
  <si>
    <t>99,80</t>
  </si>
  <si>
    <t>Макиевский Андрей</t>
  </si>
  <si>
    <t>Открытая (16.02.1989)/32</t>
  </si>
  <si>
    <t>96,90</t>
  </si>
  <si>
    <t xml:space="preserve">Новиков И. </t>
  </si>
  <si>
    <t>98,50</t>
  </si>
  <si>
    <t>Открытая (01.11.1989)/32</t>
  </si>
  <si>
    <t>Бардин Владимир</t>
  </si>
  <si>
    <t>Открытая (13.01.1985)/36</t>
  </si>
  <si>
    <t>Мусаев Ахмед</t>
  </si>
  <si>
    <t>Открытая (10.10.1980)/41</t>
  </si>
  <si>
    <t>Меркулов Михаил</t>
  </si>
  <si>
    <t>Матевосян Давид</t>
  </si>
  <si>
    <t>Открытая (12.06.1996)/25</t>
  </si>
  <si>
    <t>115,60</t>
  </si>
  <si>
    <t>119,40</t>
  </si>
  <si>
    <t>Исадибиров Асадула</t>
  </si>
  <si>
    <t>Открытая (29.10.1986)/35</t>
  </si>
  <si>
    <t>Кузнецова Ксения</t>
  </si>
  <si>
    <t>50,40</t>
  </si>
  <si>
    <t>Лутфуллина Элина</t>
  </si>
  <si>
    <t>Юниорки (19.06.2000)/21</t>
  </si>
  <si>
    <t>Войнова Екатерина</t>
  </si>
  <si>
    <t>Открытая (22.09.1990)/31</t>
  </si>
  <si>
    <t>58,60</t>
  </si>
  <si>
    <t xml:space="preserve">Сапожонков А. </t>
  </si>
  <si>
    <t>Ухарева Мария</t>
  </si>
  <si>
    <t>Открытая (03.05.1988)/33</t>
  </si>
  <si>
    <t>Кузьмичева Екатерина</t>
  </si>
  <si>
    <t>Открытая (23.01.1996)/25</t>
  </si>
  <si>
    <t>62,00</t>
  </si>
  <si>
    <t>Крынкина Ольга</t>
  </si>
  <si>
    <t>Открытая (24.06.1987)/34</t>
  </si>
  <si>
    <t xml:space="preserve">Суший И. </t>
  </si>
  <si>
    <t>Щербаков Иван</t>
  </si>
  <si>
    <t>Юноши 17-19 (26.09.2002)/19</t>
  </si>
  <si>
    <t xml:space="preserve">Щербаков Е. </t>
  </si>
  <si>
    <t>67,40</t>
  </si>
  <si>
    <t>Virabyan Aharon</t>
  </si>
  <si>
    <t>Открытая (13.05.1995)/26</t>
  </si>
  <si>
    <t xml:space="preserve">ARM/Armavir </t>
  </si>
  <si>
    <t xml:space="preserve">Кокляев М., Зайкин А. </t>
  </si>
  <si>
    <t>Taras Uladzimir</t>
  </si>
  <si>
    <t>Открытая (04.11.1995)/26</t>
  </si>
  <si>
    <t xml:space="preserve">BLR/Гродно </t>
  </si>
  <si>
    <t xml:space="preserve">Сапожонков А., Сарычев К. </t>
  </si>
  <si>
    <t>Габараев Тимур</t>
  </si>
  <si>
    <t>Открытая (21.06.1992)/29</t>
  </si>
  <si>
    <t>Бурдинец Дмитрий</t>
  </si>
  <si>
    <t>Юноши 17-19 (17.03.2003)/18</t>
  </si>
  <si>
    <t>Толстиков Дмитрий</t>
  </si>
  <si>
    <t>Открытая (05.01.1997)/24</t>
  </si>
  <si>
    <t>79,40</t>
  </si>
  <si>
    <t>Саенко Денис</t>
  </si>
  <si>
    <t>Юниоры (08.05.2000)/21</t>
  </si>
  <si>
    <t>Бочко Матвей</t>
  </si>
  <si>
    <t>Юниоры (19.05.1998)/23</t>
  </si>
  <si>
    <t xml:space="preserve">Сизов А. </t>
  </si>
  <si>
    <t>Мищенко Артем</t>
  </si>
  <si>
    <t>Открытая (26.06.1984)/37</t>
  </si>
  <si>
    <t>Арутюнян Арам</t>
  </si>
  <si>
    <t>Четвертаков Василий</t>
  </si>
  <si>
    <t>Открытая (23.10.1994)/27</t>
  </si>
  <si>
    <t>Терентьев Геннадий</t>
  </si>
  <si>
    <t>Открытая (16.02.1995)/26</t>
  </si>
  <si>
    <t xml:space="preserve">Сарычев К., Сапожонков А. </t>
  </si>
  <si>
    <t>Акопян Арсен</t>
  </si>
  <si>
    <t>Мастера 50-59 (23.06.1970)/51</t>
  </si>
  <si>
    <t>Родионов Денис</t>
  </si>
  <si>
    <t>Открытая (24.03.1995)/26</t>
  </si>
  <si>
    <t>Федоров Александр</t>
  </si>
  <si>
    <t>Открытая (05.10.1990)/31</t>
  </si>
  <si>
    <t>91,90</t>
  </si>
  <si>
    <t>Ясаков Дмитрий</t>
  </si>
  <si>
    <t>Юниоры (07.12.1998)/23</t>
  </si>
  <si>
    <t>Коблик Дмитрий</t>
  </si>
  <si>
    <t>Открытая (20.08.1993)/28</t>
  </si>
  <si>
    <t>Лисютин Максим</t>
  </si>
  <si>
    <t>Открытая (24.04.1985)/36</t>
  </si>
  <si>
    <t xml:space="preserve">Григорьев В. </t>
  </si>
  <si>
    <t xml:space="preserve">Бардин В. </t>
  </si>
  <si>
    <t>Жимовой проект "PRO жим"
WRPF любители Жим лежа без экипировки ДК
Москва, 15 декабря 2021 года</t>
  </si>
  <si>
    <t>Жимовой проект "PRO жим"
WRPF любители Жим лежа без экипировки
Москва, 15 декабря 2021 года</t>
  </si>
  <si>
    <t>Страна/Город</t>
  </si>
  <si>
    <t>№</t>
  </si>
  <si>
    <t xml:space="preserve">Москва </t>
  </si>
  <si>
    <t xml:space="preserve">Оренбург </t>
  </si>
  <si>
    <t xml:space="preserve">Рязань </t>
  </si>
  <si>
    <t xml:space="preserve">Новосибирск </t>
  </si>
  <si>
    <t xml:space="preserve">Мытищи </t>
  </si>
  <si>
    <t xml:space="preserve">Самара </t>
  </si>
  <si>
    <t xml:space="preserve">Курск </t>
  </si>
  <si>
    <t xml:space="preserve">Дмитров </t>
  </si>
  <si>
    <t xml:space="preserve">Калуга </t>
  </si>
  <si>
    <t xml:space="preserve">Химки </t>
  </si>
  <si>
    <t xml:space="preserve">Трубчевск </t>
  </si>
  <si>
    <t xml:space="preserve">Тында </t>
  </si>
  <si>
    <t xml:space="preserve">Пятигорск </t>
  </si>
  <si>
    <t xml:space="preserve">Бологое </t>
  </si>
  <si>
    <t xml:space="preserve">Северск </t>
  </si>
  <si>
    <t xml:space="preserve"> Орехово-Зуево</t>
  </si>
  <si>
    <t xml:space="preserve">Бронницы </t>
  </si>
  <si>
    <t xml:space="preserve">
Дата рождения/Возраст</t>
  </si>
  <si>
    <t>Возрастная группа</t>
  </si>
  <si>
    <t>O</t>
  </si>
  <si>
    <t>J</t>
  </si>
  <si>
    <t>M2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</si>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</sst>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9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1640625" style="5" customWidth="1"/>
    <col min="7" max="9" width="5.5" style="6" customWidth="1"/>
    <col min="10" max="10" width="4.83203125" style="6" customWidth="1"/>
    <col min="11" max="11" width="10.5" style="23" bestFit="1" customWidth="1"/>
    <col min="12" max="12" width="8.5" style="6" bestFit="1" customWidth="1"/>
    <col min="13" max="13" width="26" style="5" bestFit="1" customWidth="1"/>
    <col min="14" max="16384" width="9.1640625" style="3"/>
  </cols>
  <sheetData>
    <row r="1" spans="1:13" s="2" customFormat="1" ht="29" customHeight="1">
      <c r="A1" s="39" t="s">
        <v>183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186</v>
      </c>
      <c r="B3" s="29" t="s">
        <v>0</v>
      </c>
      <c r="C3" s="49" t="s">
        <v>204</v>
      </c>
      <c r="D3" s="49" t="s">
        <v>4</v>
      </c>
      <c r="E3" s="33" t="s">
        <v>205</v>
      </c>
      <c r="F3" s="33" t="s">
        <v>185</v>
      </c>
      <c r="G3" s="33" t="s">
        <v>5</v>
      </c>
      <c r="H3" s="33"/>
      <c r="I3" s="33"/>
      <c r="J3" s="33"/>
      <c r="K3" s="31" t="s">
        <v>90</v>
      </c>
      <c r="L3" s="33" t="s">
        <v>2</v>
      </c>
      <c r="M3" s="35" t="s">
        <v>1</v>
      </c>
    </row>
    <row r="4" spans="1:13" s="1" customFormat="1" ht="21" customHeight="1" thickBot="1">
      <c r="A4" s="48"/>
      <c r="B4" s="30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3</v>
      </c>
      <c r="K4" s="32"/>
      <c r="L4" s="34"/>
      <c r="M4" s="36"/>
    </row>
    <row r="5" spans="1:13" ht="16">
      <c r="A5" s="37" t="s">
        <v>6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62</v>
      </c>
      <c r="B6" s="7" t="s">
        <v>120</v>
      </c>
      <c r="C6" s="7" t="s">
        <v>108</v>
      </c>
      <c r="D6" s="7" t="s">
        <v>121</v>
      </c>
      <c r="E6" s="7" t="s">
        <v>206</v>
      </c>
      <c r="F6" s="7" t="s">
        <v>187</v>
      </c>
      <c r="G6" s="15" t="s">
        <v>7</v>
      </c>
      <c r="H6" s="15" t="s">
        <v>8</v>
      </c>
      <c r="I6" s="15" t="s">
        <v>14</v>
      </c>
      <c r="J6" s="8"/>
      <c r="K6" s="24" t="str">
        <f>"77,5"</f>
        <v>77,5</v>
      </c>
      <c r="L6" s="8" t="str">
        <f>"98,9598"</f>
        <v>98,9598</v>
      </c>
      <c r="M6" s="7"/>
    </row>
    <row r="7" spans="1:13">
      <c r="B7" s="5" t="s">
        <v>63</v>
      </c>
    </row>
    <row r="8" spans="1:13" ht="16">
      <c r="A8" s="28" t="s">
        <v>11</v>
      </c>
      <c r="B8" s="28"/>
      <c r="C8" s="28"/>
      <c r="D8" s="28"/>
      <c r="E8" s="28"/>
      <c r="F8" s="28"/>
      <c r="G8" s="28"/>
      <c r="H8" s="28"/>
      <c r="I8" s="28"/>
      <c r="J8" s="28"/>
    </row>
    <row r="9" spans="1:13">
      <c r="A9" s="8" t="s">
        <v>62</v>
      </c>
      <c r="B9" s="7" t="s">
        <v>122</v>
      </c>
      <c r="C9" s="7" t="s">
        <v>123</v>
      </c>
      <c r="D9" s="7" t="s">
        <v>84</v>
      </c>
      <c r="E9" s="7" t="s">
        <v>207</v>
      </c>
      <c r="F9" s="7" t="s">
        <v>191</v>
      </c>
      <c r="G9" s="15" t="s">
        <v>82</v>
      </c>
      <c r="H9" s="16" t="s">
        <v>81</v>
      </c>
      <c r="I9" s="15" t="s">
        <v>81</v>
      </c>
      <c r="J9" s="8"/>
      <c r="K9" s="24" t="str">
        <f>"62,5"</f>
        <v>62,5</v>
      </c>
      <c r="L9" s="8" t="str">
        <f>"74,5813"</f>
        <v>74,5813</v>
      </c>
      <c r="M9" s="7"/>
    </row>
    <row r="10" spans="1:13">
      <c r="B10" s="5" t="s">
        <v>63</v>
      </c>
    </row>
    <row r="11" spans="1:13" ht="16">
      <c r="A11" s="28" t="s">
        <v>17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3">
      <c r="A12" s="8" t="s">
        <v>62</v>
      </c>
      <c r="B12" s="7" t="s">
        <v>124</v>
      </c>
      <c r="C12" s="7" t="s">
        <v>125</v>
      </c>
      <c r="D12" s="7" t="s">
        <v>126</v>
      </c>
      <c r="E12" s="7" t="s">
        <v>206</v>
      </c>
      <c r="F12" s="7" t="s">
        <v>194</v>
      </c>
      <c r="G12" s="16" t="s">
        <v>75</v>
      </c>
      <c r="H12" s="15" t="s">
        <v>7</v>
      </c>
      <c r="I12" s="16" t="s">
        <v>8</v>
      </c>
      <c r="J12" s="8"/>
      <c r="K12" s="24" t="str">
        <f>"70,0"</f>
        <v>70,0</v>
      </c>
      <c r="L12" s="8" t="str">
        <f>"79,4850"</f>
        <v>79,4850</v>
      </c>
      <c r="M12" s="7" t="s">
        <v>127</v>
      </c>
    </row>
    <row r="13" spans="1:13">
      <c r="B13" s="5" t="s">
        <v>63</v>
      </c>
    </row>
    <row r="14" spans="1:13" ht="16">
      <c r="A14" s="28" t="s">
        <v>24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3">
      <c r="A15" s="10" t="s">
        <v>62</v>
      </c>
      <c r="B15" s="9" t="s">
        <v>128</v>
      </c>
      <c r="C15" s="9" t="s">
        <v>129</v>
      </c>
      <c r="D15" s="9" t="s">
        <v>83</v>
      </c>
      <c r="E15" s="9" t="s">
        <v>206</v>
      </c>
      <c r="F15" s="9" t="s">
        <v>187</v>
      </c>
      <c r="G15" s="18" t="s">
        <v>10</v>
      </c>
      <c r="H15" s="17" t="s">
        <v>19</v>
      </c>
      <c r="I15" s="17" t="s">
        <v>19</v>
      </c>
      <c r="J15" s="10"/>
      <c r="K15" s="25" t="str">
        <f>"87,5"</f>
        <v>87,5</v>
      </c>
      <c r="L15" s="10" t="str">
        <f>"93,5200"</f>
        <v>93,5200</v>
      </c>
      <c r="M15" s="9"/>
    </row>
    <row r="16" spans="1:13">
      <c r="A16" s="12" t="s">
        <v>64</v>
      </c>
      <c r="B16" s="11" t="s">
        <v>130</v>
      </c>
      <c r="C16" s="11" t="s">
        <v>131</v>
      </c>
      <c r="D16" s="11" t="s">
        <v>132</v>
      </c>
      <c r="E16" s="11" t="s">
        <v>206</v>
      </c>
      <c r="F16" s="11" t="s">
        <v>190</v>
      </c>
      <c r="G16" s="20" t="s">
        <v>81</v>
      </c>
      <c r="H16" s="19" t="s">
        <v>81</v>
      </c>
      <c r="I16" s="12"/>
      <c r="J16" s="12"/>
      <c r="K16" s="26" t="str">
        <f>"62,5"</f>
        <v>62,5</v>
      </c>
      <c r="L16" s="12" t="str">
        <f>"67,9438"</f>
        <v>67,9438</v>
      </c>
      <c r="M16" s="11"/>
    </row>
    <row r="17" spans="1:13">
      <c r="A17" s="14" t="s">
        <v>65</v>
      </c>
      <c r="B17" s="13" t="s">
        <v>133</v>
      </c>
      <c r="C17" s="13" t="s">
        <v>134</v>
      </c>
      <c r="D17" s="13" t="s">
        <v>42</v>
      </c>
      <c r="E17" s="13" t="s">
        <v>206</v>
      </c>
      <c r="F17" s="13" t="s">
        <v>187</v>
      </c>
      <c r="G17" s="21" t="s">
        <v>82</v>
      </c>
      <c r="H17" s="22" t="s">
        <v>81</v>
      </c>
      <c r="I17" s="22" t="s">
        <v>81</v>
      </c>
      <c r="J17" s="14"/>
      <c r="K17" s="27" t="str">
        <f>"57,5"</f>
        <v>57,5</v>
      </c>
      <c r="L17" s="14" t="str">
        <f>"58,6845"</f>
        <v>58,6845</v>
      </c>
      <c r="M17" s="13" t="s">
        <v>135</v>
      </c>
    </row>
    <row r="18" spans="1:13">
      <c r="B18" s="5" t="s">
        <v>63</v>
      </c>
    </row>
    <row r="19" spans="1:13" ht="16">
      <c r="A19" s="28" t="s">
        <v>17</v>
      </c>
      <c r="B19" s="28"/>
      <c r="C19" s="28"/>
      <c r="D19" s="28"/>
      <c r="E19" s="28"/>
      <c r="F19" s="28"/>
      <c r="G19" s="28"/>
      <c r="H19" s="28"/>
      <c r="I19" s="28"/>
      <c r="J19" s="28"/>
    </row>
    <row r="20" spans="1:13">
      <c r="A20" s="8" t="s">
        <v>62</v>
      </c>
      <c r="B20" s="7" t="s">
        <v>136</v>
      </c>
      <c r="C20" s="7" t="s">
        <v>137</v>
      </c>
      <c r="D20" s="7" t="s">
        <v>70</v>
      </c>
      <c r="E20" s="7" t="s">
        <v>209</v>
      </c>
      <c r="F20" s="7" t="s">
        <v>187</v>
      </c>
      <c r="G20" s="15" t="s">
        <v>46</v>
      </c>
      <c r="H20" s="16" t="s">
        <v>36</v>
      </c>
      <c r="I20" s="16" t="s">
        <v>36</v>
      </c>
      <c r="J20" s="8"/>
      <c r="K20" s="24" t="str">
        <f>"110,0"</f>
        <v>110,0</v>
      </c>
      <c r="L20" s="8" t="str">
        <f>"94,5340"</f>
        <v>94,5340</v>
      </c>
      <c r="M20" s="7" t="s">
        <v>138</v>
      </c>
    </row>
    <row r="21" spans="1:13">
      <c r="B21" s="5" t="s">
        <v>63</v>
      </c>
    </row>
    <row r="22" spans="1:13" ht="16">
      <c r="A22" s="28" t="s">
        <v>24</v>
      </c>
      <c r="B22" s="28"/>
      <c r="C22" s="28"/>
      <c r="D22" s="28"/>
      <c r="E22" s="28"/>
      <c r="F22" s="28"/>
      <c r="G22" s="28"/>
      <c r="H22" s="28"/>
      <c r="I22" s="28"/>
      <c r="J22" s="28"/>
    </row>
    <row r="23" spans="1:13">
      <c r="A23" s="10" t="s">
        <v>62</v>
      </c>
      <c r="B23" s="9" t="s">
        <v>140</v>
      </c>
      <c r="C23" s="9" t="s">
        <v>141</v>
      </c>
      <c r="D23" s="9" t="s">
        <v>139</v>
      </c>
      <c r="E23" s="9" t="s">
        <v>206</v>
      </c>
      <c r="F23" s="9" t="s">
        <v>142</v>
      </c>
      <c r="G23" s="18" t="s">
        <v>12</v>
      </c>
      <c r="H23" s="18" t="s">
        <v>18</v>
      </c>
      <c r="I23" s="17" t="s">
        <v>13</v>
      </c>
      <c r="J23" s="10"/>
      <c r="K23" s="25" t="str">
        <f>"150,0"</f>
        <v>150,0</v>
      </c>
      <c r="L23" s="10" t="str">
        <f>"115,7850"</f>
        <v>115,7850</v>
      </c>
      <c r="M23" s="9" t="s">
        <v>143</v>
      </c>
    </row>
    <row r="24" spans="1:13">
      <c r="A24" s="14" t="s">
        <v>64</v>
      </c>
      <c r="B24" s="13" t="s">
        <v>144</v>
      </c>
      <c r="C24" s="13" t="s">
        <v>145</v>
      </c>
      <c r="D24" s="13" t="s">
        <v>77</v>
      </c>
      <c r="E24" s="13" t="s">
        <v>206</v>
      </c>
      <c r="F24" s="13" t="s">
        <v>146</v>
      </c>
      <c r="G24" s="21" t="s">
        <v>7</v>
      </c>
      <c r="H24" s="21" t="s">
        <v>9</v>
      </c>
      <c r="I24" s="22" t="s">
        <v>68</v>
      </c>
      <c r="J24" s="14"/>
      <c r="K24" s="27" t="str">
        <f>"80,0"</f>
        <v>80,0</v>
      </c>
      <c r="L24" s="14" t="str">
        <f>"65,4240"</f>
        <v>65,4240</v>
      </c>
      <c r="M24" s="13" t="s">
        <v>147</v>
      </c>
    </row>
    <row r="25" spans="1:13">
      <c r="B25" s="5" t="s">
        <v>63</v>
      </c>
    </row>
    <row r="26" spans="1:13" ht="16">
      <c r="A26" s="28" t="s">
        <v>44</v>
      </c>
      <c r="B26" s="28"/>
      <c r="C26" s="28"/>
      <c r="D26" s="28"/>
      <c r="E26" s="28"/>
      <c r="F26" s="28"/>
      <c r="G26" s="28"/>
      <c r="H26" s="28"/>
      <c r="I26" s="28"/>
      <c r="J26" s="28"/>
    </row>
    <row r="27" spans="1:13">
      <c r="A27" s="8" t="s">
        <v>66</v>
      </c>
      <c r="B27" s="7" t="s">
        <v>148</v>
      </c>
      <c r="C27" s="7" t="s">
        <v>149</v>
      </c>
      <c r="D27" s="7" t="s">
        <v>85</v>
      </c>
      <c r="E27" s="7" t="s">
        <v>206</v>
      </c>
      <c r="F27" s="7" t="s">
        <v>193</v>
      </c>
      <c r="G27" s="16" t="s">
        <v>36</v>
      </c>
      <c r="H27" s="16" t="s">
        <v>36</v>
      </c>
      <c r="I27" s="16" t="s">
        <v>36</v>
      </c>
      <c r="J27" s="8"/>
      <c r="K27" s="24">
        <v>0</v>
      </c>
      <c r="L27" s="8" t="str">
        <f>"0,0000"</f>
        <v>0,0000</v>
      </c>
      <c r="M27" s="7" t="s">
        <v>143</v>
      </c>
    </row>
    <row r="28" spans="1:13">
      <c r="B28" s="5" t="s">
        <v>63</v>
      </c>
    </row>
    <row r="29" spans="1:13" ht="16">
      <c r="A29" s="28" t="s">
        <v>27</v>
      </c>
      <c r="B29" s="28"/>
      <c r="C29" s="28"/>
      <c r="D29" s="28"/>
      <c r="E29" s="28"/>
      <c r="F29" s="28"/>
      <c r="G29" s="28"/>
      <c r="H29" s="28"/>
      <c r="I29" s="28"/>
      <c r="J29" s="28"/>
    </row>
    <row r="30" spans="1:13">
      <c r="A30" s="10" t="s">
        <v>62</v>
      </c>
      <c r="B30" s="9" t="s">
        <v>150</v>
      </c>
      <c r="C30" s="9" t="s">
        <v>151</v>
      </c>
      <c r="D30" s="9" t="s">
        <v>47</v>
      </c>
      <c r="E30" s="9" t="s">
        <v>209</v>
      </c>
      <c r="F30" s="9" t="s">
        <v>197</v>
      </c>
      <c r="G30" s="18" t="s">
        <v>69</v>
      </c>
      <c r="H30" s="18" t="s">
        <v>35</v>
      </c>
      <c r="I30" s="17" t="s">
        <v>39</v>
      </c>
      <c r="J30" s="10"/>
      <c r="K30" s="25" t="str">
        <f>"125,0"</f>
        <v>125,0</v>
      </c>
      <c r="L30" s="10" t="str">
        <f>"84,5500"</f>
        <v>84,5500</v>
      </c>
      <c r="M30" s="9" t="s">
        <v>127</v>
      </c>
    </row>
    <row r="31" spans="1:13">
      <c r="A31" s="14" t="s">
        <v>62</v>
      </c>
      <c r="B31" s="13" t="s">
        <v>152</v>
      </c>
      <c r="C31" s="13" t="s">
        <v>153</v>
      </c>
      <c r="D31" s="13" t="s">
        <v>154</v>
      </c>
      <c r="E31" s="13" t="s">
        <v>206</v>
      </c>
      <c r="F31" s="13" t="s">
        <v>187</v>
      </c>
      <c r="G31" s="21" t="s">
        <v>46</v>
      </c>
      <c r="H31" s="21" t="s">
        <v>36</v>
      </c>
      <c r="I31" s="21" t="s">
        <v>69</v>
      </c>
      <c r="J31" s="14"/>
      <c r="K31" s="27" t="str">
        <f>"122,5"</f>
        <v>122,5</v>
      </c>
      <c r="L31" s="14" t="str">
        <f>"84,0350"</f>
        <v>84,0350</v>
      </c>
      <c r="M31" s="13"/>
    </row>
    <row r="32" spans="1:13">
      <c r="B32" s="5" t="s">
        <v>63</v>
      </c>
    </row>
    <row r="33" spans="1:13" ht="16">
      <c r="A33" s="28" t="s">
        <v>52</v>
      </c>
      <c r="B33" s="28"/>
      <c r="C33" s="28"/>
      <c r="D33" s="28"/>
      <c r="E33" s="28"/>
      <c r="F33" s="28"/>
      <c r="G33" s="28"/>
      <c r="H33" s="28"/>
      <c r="I33" s="28"/>
      <c r="J33" s="28"/>
    </row>
    <row r="34" spans="1:13">
      <c r="A34" s="10" t="s">
        <v>62</v>
      </c>
      <c r="B34" s="9" t="s">
        <v>155</v>
      </c>
      <c r="C34" s="9" t="s">
        <v>156</v>
      </c>
      <c r="D34" s="9" t="s">
        <v>95</v>
      </c>
      <c r="E34" s="9" t="s">
        <v>207</v>
      </c>
      <c r="F34" s="9" t="s">
        <v>187</v>
      </c>
      <c r="G34" s="18" t="s">
        <v>23</v>
      </c>
      <c r="H34" s="18" t="s">
        <v>76</v>
      </c>
      <c r="I34" s="17" t="s">
        <v>37</v>
      </c>
      <c r="J34" s="10"/>
      <c r="K34" s="25" t="str">
        <f>"112,5"</f>
        <v>112,5</v>
      </c>
      <c r="L34" s="10" t="str">
        <f>"73,8225"</f>
        <v>73,8225</v>
      </c>
      <c r="M34" s="9" t="s">
        <v>181</v>
      </c>
    </row>
    <row r="35" spans="1:13">
      <c r="A35" s="12" t="s">
        <v>66</v>
      </c>
      <c r="B35" s="11" t="s">
        <v>157</v>
      </c>
      <c r="C35" s="11" t="s">
        <v>158</v>
      </c>
      <c r="D35" s="11" t="s">
        <v>86</v>
      </c>
      <c r="E35" s="11" t="s">
        <v>207</v>
      </c>
      <c r="F35" s="11" t="s">
        <v>198</v>
      </c>
      <c r="G35" s="20" t="s">
        <v>57</v>
      </c>
      <c r="H35" s="20" t="s">
        <v>57</v>
      </c>
      <c r="I35" s="20" t="s">
        <v>57</v>
      </c>
      <c r="J35" s="12"/>
      <c r="K35" s="26" t="str">
        <f>"0.00"</f>
        <v>0.00</v>
      </c>
      <c r="L35" s="12" t="str">
        <f>"0,0000"</f>
        <v>0,0000</v>
      </c>
      <c r="M35" s="11" t="s">
        <v>159</v>
      </c>
    </row>
    <row r="36" spans="1:13">
      <c r="A36" s="12" t="s">
        <v>62</v>
      </c>
      <c r="B36" s="11" t="s">
        <v>160</v>
      </c>
      <c r="C36" s="11" t="s">
        <v>161</v>
      </c>
      <c r="D36" s="11" t="s">
        <v>54</v>
      </c>
      <c r="E36" s="11" t="s">
        <v>206</v>
      </c>
      <c r="F36" s="11" t="s">
        <v>187</v>
      </c>
      <c r="G36" s="19" t="s">
        <v>28</v>
      </c>
      <c r="H36" s="19" t="s">
        <v>29</v>
      </c>
      <c r="I36" s="20" t="s">
        <v>38</v>
      </c>
      <c r="J36" s="12"/>
      <c r="K36" s="26" t="str">
        <f>"205,0"</f>
        <v>205,0</v>
      </c>
      <c r="L36" s="12" t="str">
        <f>"131,6920"</f>
        <v>131,6920</v>
      </c>
      <c r="M36" s="11" t="s">
        <v>127</v>
      </c>
    </row>
    <row r="37" spans="1:13">
      <c r="A37" s="12" t="s">
        <v>64</v>
      </c>
      <c r="B37" s="11" t="s">
        <v>162</v>
      </c>
      <c r="C37" s="11" t="s">
        <v>87</v>
      </c>
      <c r="D37" s="11" t="s">
        <v>71</v>
      </c>
      <c r="E37" s="11" t="s">
        <v>206</v>
      </c>
      <c r="F37" s="11" t="s">
        <v>199</v>
      </c>
      <c r="G37" s="19" t="s">
        <v>15</v>
      </c>
      <c r="H37" s="20" t="s">
        <v>21</v>
      </c>
      <c r="I37" s="20" t="s">
        <v>21</v>
      </c>
      <c r="J37" s="12"/>
      <c r="K37" s="26" t="str">
        <f>"175,0"</f>
        <v>175,0</v>
      </c>
      <c r="L37" s="12" t="str">
        <f>"111,9650"</f>
        <v>111,9650</v>
      </c>
      <c r="M37" s="11"/>
    </row>
    <row r="38" spans="1:13">
      <c r="A38" s="12" t="s">
        <v>65</v>
      </c>
      <c r="B38" s="11" t="s">
        <v>163</v>
      </c>
      <c r="C38" s="11" t="s">
        <v>164</v>
      </c>
      <c r="D38" s="11" t="s">
        <v>93</v>
      </c>
      <c r="E38" s="11" t="s">
        <v>206</v>
      </c>
      <c r="F38" s="11" t="s">
        <v>189</v>
      </c>
      <c r="G38" s="19" t="s">
        <v>18</v>
      </c>
      <c r="H38" s="19" t="s">
        <v>13</v>
      </c>
      <c r="I38" s="20" t="s">
        <v>72</v>
      </c>
      <c r="J38" s="12"/>
      <c r="K38" s="26" t="str">
        <f>"152,5"</f>
        <v>152,5</v>
      </c>
      <c r="L38" s="12" t="str">
        <f>"97,4170"</f>
        <v>97,4170</v>
      </c>
      <c r="M38" s="11" t="s">
        <v>127</v>
      </c>
    </row>
    <row r="39" spans="1:13">
      <c r="A39" s="12" t="s">
        <v>67</v>
      </c>
      <c r="B39" s="11" t="s">
        <v>165</v>
      </c>
      <c r="C39" s="11" t="s">
        <v>166</v>
      </c>
      <c r="D39" s="11" t="s">
        <v>93</v>
      </c>
      <c r="E39" s="11" t="s">
        <v>206</v>
      </c>
      <c r="F39" s="11" t="s">
        <v>192</v>
      </c>
      <c r="G39" s="20" t="s">
        <v>46</v>
      </c>
      <c r="H39" s="20" t="s">
        <v>46</v>
      </c>
      <c r="I39" s="19" t="s">
        <v>46</v>
      </c>
      <c r="J39" s="12"/>
      <c r="K39" s="26" t="str">
        <f>"110,0"</f>
        <v>110,0</v>
      </c>
      <c r="L39" s="12" t="str">
        <f>"70,2680"</f>
        <v>70,2680</v>
      </c>
      <c r="M39" s="11" t="s">
        <v>167</v>
      </c>
    </row>
    <row r="40" spans="1:13">
      <c r="A40" s="14" t="s">
        <v>62</v>
      </c>
      <c r="B40" s="13" t="s">
        <v>168</v>
      </c>
      <c r="C40" s="13" t="s">
        <v>169</v>
      </c>
      <c r="D40" s="13" t="s">
        <v>54</v>
      </c>
      <c r="E40" s="13" t="s">
        <v>208</v>
      </c>
      <c r="F40" s="13" t="s">
        <v>187</v>
      </c>
      <c r="G40" s="21" t="s">
        <v>46</v>
      </c>
      <c r="H40" s="21" t="s">
        <v>36</v>
      </c>
      <c r="I40" s="21" t="s">
        <v>34</v>
      </c>
      <c r="J40" s="14"/>
      <c r="K40" s="27" t="str">
        <f>"120,0"</f>
        <v>120,0</v>
      </c>
      <c r="L40" s="14" t="str">
        <f>"90,0388"</f>
        <v>90,0388</v>
      </c>
      <c r="M40" s="13" t="s">
        <v>182</v>
      </c>
    </row>
    <row r="41" spans="1:13">
      <c r="B41" s="5" t="s">
        <v>63</v>
      </c>
    </row>
    <row r="42" spans="1:13" ht="16">
      <c r="A42" s="28" t="s">
        <v>55</v>
      </c>
      <c r="B42" s="28"/>
      <c r="C42" s="28"/>
      <c r="D42" s="28"/>
      <c r="E42" s="28"/>
      <c r="F42" s="28"/>
      <c r="G42" s="28"/>
      <c r="H42" s="28"/>
      <c r="I42" s="28"/>
      <c r="J42" s="28"/>
    </row>
    <row r="43" spans="1:13">
      <c r="A43" s="10" t="s">
        <v>62</v>
      </c>
      <c r="B43" s="9" t="s">
        <v>170</v>
      </c>
      <c r="C43" s="9" t="s">
        <v>171</v>
      </c>
      <c r="D43" s="9" t="s">
        <v>107</v>
      </c>
      <c r="E43" s="9" t="s">
        <v>206</v>
      </c>
      <c r="F43" s="9" t="s">
        <v>200</v>
      </c>
      <c r="G43" s="17" t="s">
        <v>15</v>
      </c>
      <c r="H43" s="18" t="s">
        <v>15</v>
      </c>
      <c r="I43" s="18" t="s">
        <v>21</v>
      </c>
      <c r="J43" s="10"/>
      <c r="K43" s="25" t="str">
        <f>"180,0"</f>
        <v>180,0</v>
      </c>
      <c r="L43" s="10" t="str">
        <f>"110,2140"</f>
        <v>110,2140</v>
      </c>
      <c r="M43" s="9"/>
    </row>
    <row r="44" spans="1:13">
      <c r="A44" s="14" t="s">
        <v>64</v>
      </c>
      <c r="B44" s="13" t="s">
        <v>172</v>
      </c>
      <c r="C44" s="13" t="s">
        <v>173</v>
      </c>
      <c r="D44" s="13" t="s">
        <v>174</v>
      </c>
      <c r="E44" s="13" t="s">
        <v>206</v>
      </c>
      <c r="F44" s="13" t="s">
        <v>187</v>
      </c>
      <c r="G44" s="22" t="s">
        <v>36</v>
      </c>
      <c r="H44" s="21" t="s">
        <v>34</v>
      </c>
      <c r="I44" s="22" t="s">
        <v>73</v>
      </c>
      <c r="J44" s="14"/>
      <c r="K44" s="27" t="str">
        <f>"120,0"</f>
        <v>120,0</v>
      </c>
      <c r="L44" s="14" t="str">
        <f>"75,8160"</f>
        <v>75,8160</v>
      </c>
      <c r="M44" s="13" t="s">
        <v>143</v>
      </c>
    </row>
    <row r="45" spans="1:13">
      <c r="B45" s="5" t="s">
        <v>63</v>
      </c>
    </row>
    <row r="46" spans="1:13" ht="16">
      <c r="A46" s="28" t="s">
        <v>58</v>
      </c>
      <c r="B46" s="28"/>
      <c r="C46" s="28"/>
      <c r="D46" s="28"/>
      <c r="E46" s="28"/>
      <c r="F46" s="28"/>
      <c r="G46" s="28"/>
      <c r="H46" s="28"/>
      <c r="I46" s="28"/>
      <c r="J46" s="28"/>
    </row>
    <row r="47" spans="1:13">
      <c r="A47" s="10" t="s">
        <v>62</v>
      </c>
      <c r="B47" s="9" t="s">
        <v>175</v>
      </c>
      <c r="C47" s="9" t="s">
        <v>176</v>
      </c>
      <c r="D47" s="9" t="s">
        <v>74</v>
      </c>
      <c r="E47" s="9" t="s">
        <v>207</v>
      </c>
      <c r="F47" s="9" t="s">
        <v>188</v>
      </c>
      <c r="G47" s="18" t="s">
        <v>31</v>
      </c>
      <c r="H47" s="17" t="s">
        <v>20</v>
      </c>
      <c r="I47" s="17" t="s">
        <v>20</v>
      </c>
      <c r="J47" s="10"/>
      <c r="K47" s="25" t="str">
        <f>"95,0"</f>
        <v>95,0</v>
      </c>
      <c r="L47" s="10" t="str">
        <f>"55,9550"</f>
        <v>55,9550</v>
      </c>
      <c r="M47" s="9" t="s">
        <v>143</v>
      </c>
    </row>
    <row r="48" spans="1:13">
      <c r="A48" s="14" t="s">
        <v>62</v>
      </c>
      <c r="B48" s="13" t="s">
        <v>177</v>
      </c>
      <c r="C48" s="13" t="s">
        <v>178</v>
      </c>
      <c r="D48" s="13" t="s">
        <v>79</v>
      </c>
      <c r="E48" s="13" t="s">
        <v>206</v>
      </c>
      <c r="F48" s="13" t="s">
        <v>187</v>
      </c>
      <c r="G48" s="21" t="s">
        <v>16</v>
      </c>
      <c r="H48" s="22" t="s">
        <v>43</v>
      </c>
      <c r="I48" s="22" t="s">
        <v>43</v>
      </c>
      <c r="J48" s="14"/>
      <c r="K48" s="27" t="str">
        <f>"185,0"</f>
        <v>185,0</v>
      </c>
      <c r="L48" s="14" t="str">
        <f>"109,0945"</f>
        <v>109,0945</v>
      </c>
      <c r="M48" s="13"/>
    </row>
    <row r="49" spans="2:2">
      <c r="B49" s="5" t="s">
        <v>63</v>
      </c>
    </row>
  </sheetData>
  <mergeCells count="22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9:J29"/>
    <mergeCell ref="A33:J33"/>
    <mergeCell ref="A42:J42"/>
    <mergeCell ref="A46:J46"/>
    <mergeCell ref="B3:B4"/>
    <mergeCell ref="A8:J8"/>
    <mergeCell ref="A11:J11"/>
    <mergeCell ref="A14:J14"/>
    <mergeCell ref="A19:J19"/>
    <mergeCell ref="A22:J22"/>
    <mergeCell ref="A26:J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6.8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1640625" style="5" customWidth="1"/>
    <col min="14" max="16384" width="9.1640625" style="3"/>
  </cols>
  <sheetData>
    <row r="1" spans="1:13" s="2" customFormat="1" ht="29" customHeight="1">
      <c r="A1" s="39" t="s">
        <v>184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186</v>
      </c>
      <c r="B3" s="29" t="s">
        <v>0</v>
      </c>
      <c r="C3" s="49" t="s">
        <v>204</v>
      </c>
      <c r="D3" s="49" t="s">
        <v>4</v>
      </c>
      <c r="E3" s="33" t="s">
        <v>205</v>
      </c>
      <c r="F3" s="33" t="s">
        <v>185</v>
      </c>
      <c r="G3" s="33" t="s">
        <v>5</v>
      </c>
      <c r="H3" s="33"/>
      <c r="I3" s="33"/>
      <c r="J3" s="33"/>
      <c r="K3" s="33" t="s">
        <v>90</v>
      </c>
      <c r="L3" s="33" t="s">
        <v>2</v>
      </c>
      <c r="M3" s="35" t="s">
        <v>1</v>
      </c>
    </row>
    <row r="4" spans="1:13" s="1" customFormat="1" ht="21" customHeight="1" thickBot="1">
      <c r="A4" s="48"/>
      <c r="B4" s="30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3</v>
      </c>
      <c r="K4" s="34"/>
      <c r="L4" s="34"/>
      <c r="M4" s="36"/>
    </row>
    <row r="5" spans="1:13" ht="16">
      <c r="A5" s="37" t="s">
        <v>27</v>
      </c>
      <c r="B5" s="37"/>
      <c r="C5" s="38"/>
      <c r="D5" s="38"/>
      <c r="E5" s="38"/>
      <c r="F5" s="38"/>
      <c r="G5" s="38"/>
      <c r="H5" s="38"/>
      <c r="I5" s="38"/>
      <c r="J5" s="38"/>
    </row>
    <row r="6" spans="1:13">
      <c r="A6" s="8" t="s">
        <v>62</v>
      </c>
      <c r="B6" s="7" t="s">
        <v>91</v>
      </c>
      <c r="C6" s="7" t="s">
        <v>92</v>
      </c>
      <c r="D6" s="7" t="s">
        <v>50</v>
      </c>
      <c r="E6" s="7" t="s">
        <v>206</v>
      </c>
      <c r="F6" s="7" t="s">
        <v>201</v>
      </c>
      <c r="G6" s="16" t="s">
        <v>21</v>
      </c>
      <c r="H6" s="15" t="s">
        <v>48</v>
      </c>
      <c r="I6" s="15" t="s">
        <v>16</v>
      </c>
      <c r="J6" s="8"/>
      <c r="K6" s="8" t="str">
        <f>"185,0"</f>
        <v>185,0</v>
      </c>
      <c r="L6" s="8" t="str">
        <f>"123,9315"</f>
        <v>123,9315</v>
      </c>
      <c r="M6" s="7"/>
    </row>
    <row r="7" spans="1:13">
      <c r="B7" s="5" t="s">
        <v>63</v>
      </c>
    </row>
    <row r="8" spans="1:13" ht="16">
      <c r="A8" s="28" t="s">
        <v>55</v>
      </c>
      <c r="B8" s="28"/>
      <c r="C8" s="28"/>
      <c r="D8" s="28"/>
      <c r="E8" s="28"/>
      <c r="F8" s="28"/>
      <c r="G8" s="28"/>
      <c r="H8" s="28"/>
      <c r="I8" s="28"/>
      <c r="J8" s="28"/>
    </row>
    <row r="9" spans="1:13">
      <c r="A9" s="10" t="s">
        <v>62</v>
      </c>
      <c r="B9" s="9" t="s">
        <v>96</v>
      </c>
      <c r="C9" s="9" t="s">
        <v>97</v>
      </c>
      <c r="D9" s="9" t="s">
        <v>98</v>
      </c>
      <c r="E9" s="9" t="s">
        <v>207</v>
      </c>
      <c r="F9" s="9" t="s">
        <v>195</v>
      </c>
      <c r="G9" s="18" t="s">
        <v>38</v>
      </c>
      <c r="H9" s="17" t="s">
        <v>45</v>
      </c>
      <c r="I9" s="18" t="s">
        <v>45</v>
      </c>
      <c r="J9" s="10"/>
      <c r="K9" s="10" t="str">
        <f>"220,0"</f>
        <v>220,0</v>
      </c>
      <c r="L9" s="10" t="str">
        <f>"138,3360"</f>
        <v>138,3360</v>
      </c>
      <c r="M9" s="9"/>
    </row>
    <row r="10" spans="1:13">
      <c r="A10" s="12" t="s">
        <v>62</v>
      </c>
      <c r="B10" s="11" t="s">
        <v>99</v>
      </c>
      <c r="C10" s="11" t="s">
        <v>100</v>
      </c>
      <c r="D10" s="11" t="s">
        <v>101</v>
      </c>
      <c r="E10" s="11" t="s">
        <v>206</v>
      </c>
      <c r="F10" s="11" t="s">
        <v>191</v>
      </c>
      <c r="G10" s="20" t="s">
        <v>38</v>
      </c>
      <c r="H10" s="19" t="s">
        <v>30</v>
      </c>
      <c r="I10" s="20" t="s">
        <v>45</v>
      </c>
      <c r="J10" s="12"/>
      <c r="K10" s="12" t="str">
        <f>"215,0"</f>
        <v>215,0</v>
      </c>
      <c r="L10" s="12" t="str">
        <f>"132,9990"</f>
        <v>132,9990</v>
      </c>
      <c r="M10" s="11"/>
    </row>
    <row r="11" spans="1:13">
      <c r="A11" s="12" t="s">
        <v>64</v>
      </c>
      <c r="B11" s="11" t="s">
        <v>103</v>
      </c>
      <c r="C11" s="11" t="s">
        <v>104</v>
      </c>
      <c r="D11" s="11" t="s">
        <v>105</v>
      </c>
      <c r="E11" s="11" t="s">
        <v>206</v>
      </c>
      <c r="F11" s="11" t="s">
        <v>194</v>
      </c>
      <c r="G11" s="19" t="s">
        <v>32</v>
      </c>
      <c r="H11" s="19" t="s">
        <v>28</v>
      </c>
      <c r="I11" s="20" t="s">
        <v>33</v>
      </c>
      <c r="J11" s="12"/>
      <c r="K11" s="12" t="str">
        <f>"195,0"</f>
        <v>195,0</v>
      </c>
      <c r="L11" s="12" t="str">
        <f>"120,2370"</f>
        <v>120,2370</v>
      </c>
      <c r="M11" s="11" t="s">
        <v>106</v>
      </c>
    </row>
    <row r="12" spans="1:13">
      <c r="A12" s="14" t="s">
        <v>65</v>
      </c>
      <c r="B12" s="13" t="s">
        <v>109</v>
      </c>
      <c r="C12" s="13" t="s">
        <v>110</v>
      </c>
      <c r="D12" s="13" t="s">
        <v>102</v>
      </c>
      <c r="E12" s="13" t="s">
        <v>206</v>
      </c>
      <c r="F12" s="13" t="s">
        <v>202</v>
      </c>
      <c r="G12" s="21" t="s">
        <v>25</v>
      </c>
      <c r="H12" s="21" t="s">
        <v>26</v>
      </c>
      <c r="I12" s="21" t="s">
        <v>16</v>
      </c>
      <c r="J12" s="14"/>
      <c r="K12" s="14" t="str">
        <f>"185,0"</f>
        <v>185,0</v>
      </c>
      <c r="L12" s="14" t="str">
        <f>"112,6835"</f>
        <v>112,6835</v>
      </c>
      <c r="M12" s="13"/>
    </row>
    <row r="13" spans="1:13">
      <c r="B13" s="5" t="s">
        <v>63</v>
      </c>
    </row>
    <row r="14" spans="1:13" ht="16">
      <c r="A14" s="28" t="s">
        <v>58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3">
      <c r="A15" s="10" t="s">
        <v>62</v>
      </c>
      <c r="B15" s="9" t="s">
        <v>111</v>
      </c>
      <c r="C15" s="9" t="s">
        <v>112</v>
      </c>
      <c r="D15" s="9" t="s">
        <v>89</v>
      </c>
      <c r="E15" s="9" t="s">
        <v>206</v>
      </c>
      <c r="F15" s="9" t="s">
        <v>196</v>
      </c>
      <c r="G15" s="18" t="s">
        <v>32</v>
      </c>
      <c r="H15" s="18" t="s">
        <v>28</v>
      </c>
      <c r="I15" s="18" t="s">
        <v>33</v>
      </c>
      <c r="J15" s="10"/>
      <c r="K15" s="10" t="str">
        <f>"200,0"</f>
        <v>200,0</v>
      </c>
      <c r="L15" s="10" t="str">
        <f>"118,6400"</f>
        <v>118,6400</v>
      </c>
      <c r="M15" s="9"/>
    </row>
    <row r="16" spans="1:13">
      <c r="A16" s="14" t="s">
        <v>64</v>
      </c>
      <c r="B16" s="13" t="s">
        <v>113</v>
      </c>
      <c r="C16" s="13" t="s">
        <v>88</v>
      </c>
      <c r="D16" s="13" t="s">
        <v>80</v>
      </c>
      <c r="E16" s="13" t="s">
        <v>206</v>
      </c>
      <c r="F16" s="13" t="s">
        <v>187</v>
      </c>
      <c r="G16" s="21" t="s">
        <v>22</v>
      </c>
      <c r="H16" s="22" t="s">
        <v>53</v>
      </c>
      <c r="I16" s="22" t="s">
        <v>53</v>
      </c>
      <c r="J16" s="14"/>
      <c r="K16" s="14" t="str">
        <f>"162,5"</f>
        <v>162,5</v>
      </c>
      <c r="L16" s="14" t="str">
        <f>"96,3300"</f>
        <v>96,3300</v>
      </c>
      <c r="M16" s="13" t="s">
        <v>94</v>
      </c>
    </row>
    <row r="17" spans="1:13">
      <c r="B17" s="5" t="s">
        <v>63</v>
      </c>
    </row>
    <row r="18" spans="1:13" ht="16">
      <c r="A18" s="28" t="s">
        <v>59</v>
      </c>
      <c r="B18" s="28"/>
      <c r="C18" s="28"/>
      <c r="D18" s="28"/>
      <c r="E18" s="28"/>
      <c r="F18" s="28"/>
      <c r="G18" s="28"/>
      <c r="H18" s="28"/>
      <c r="I18" s="28"/>
      <c r="J18" s="28"/>
    </row>
    <row r="19" spans="1:13">
      <c r="A19" s="10" t="s">
        <v>62</v>
      </c>
      <c r="B19" s="9" t="s">
        <v>179</v>
      </c>
      <c r="C19" s="9" t="s">
        <v>180</v>
      </c>
      <c r="D19" s="9" t="s">
        <v>117</v>
      </c>
      <c r="E19" s="9" t="s">
        <v>206</v>
      </c>
      <c r="F19" s="9" t="s">
        <v>187</v>
      </c>
      <c r="G19" s="18" t="s">
        <v>51</v>
      </c>
      <c r="H19" s="18" t="s">
        <v>56</v>
      </c>
      <c r="I19" s="17" t="s">
        <v>49</v>
      </c>
      <c r="J19" s="10"/>
      <c r="K19" s="10" t="str">
        <f>"255,0"</f>
        <v>255,0</v>
      </c>
      <c r="L19" s="10" t="str">
        <f>"146,7780"</f>
        <v>146,7780</v>
      </c>
      <c r="M19" s="9"/>
    </row>
    <row r="20" spans="1:13">
      <c r="A20" s="14" t="s">
        <v>64</v>
      </c>
      <c r="B20" s="13" t="s">
        <v>114</v>
      </c>
      <c r="C20" s="13" t="s">
        <v>115</v>
      </c>
      <c r="D20" s="13" t="s">
        <v>116</v>
      </c>
      <c r="E20" s="13" t="s">
        <v>206</v>
      </c>
      <c r="F20" s="13" t="s">
        <v>203</v>
      </c>
      <c r="G20" s="21" t="s">
        <v>51</v>
      </c>
      <c r="H20" s="22" t="s">
        <v>56</v>
      </c>
      <c r="I20" s="22" t="s">
        <v>56</v>
      </c>
      <c r="J20" s="14"/>
      <c r="K20" s="14" t="str">
        <f>"240,0"</f>
        <v>240,0</v>
      </c>
      <c r="L20" s="14" t="str">
        <f>"139,2720"</f>
        <v>139,2720</v>
      </c>
      <c r="M20" s="13"/>
    </row>
    <row r="21" spans="1:13">
      <c r="B21" s="5" t="s">
        <v>63</v>
      </c>
    </row>
    <row r="22" spans="1:13" ht="16">
      <c r="A22" s="28" t="s">
        <v>60</v>
      </c>
      <c r="B22" s="28"/>
      <c r="C22" s="28"/>
      <c r="D22" s="28"/>
      <c r="E22" s="28"/>
      <c r="F22" s="28"/>
      <c r="G22" s="28"/>
      <c r="H22" s="28"/>
      <c r="I22" s="28"/>
      <c r="J22" s="28"/>
    </row>
    <row r="23" spans="1:13">
      <c r="A23" s="8" t="s">
        <v>62</v>
      </c>
      <c r="B23" s="7" t="s">
        <v>118</v>
      </c>
      <c r="C23" s="7" t="s">
        <v>119</v>
      </c>
      <c r="D23" s="7" t="s">
        <v>61</v>
      </c>
      <c r="E23" s="7" t="s">
        <v>206</v>
      </c>
      <c r="F23" s="7" t="s">
        <v>187</v>
      </c>
      <c r="G23" s="15" t="s">
        <v>40</v>
      </c>
      <c r="H23" s="15" t="s">
        <v>41</v>
      </c>
      <c r="I23" s="15" t="s">
        <v>78</v>
      </c>
      <c r="J23" s="8"/>
      <c r="K23" s="8" t="str">
        <f>"242,5"</f>
        <v>242,5</v>
      </c>
      <c r="L23" s="8" t="str">
        <f>"135,5090"</f>
        <v>135,5090</v>
      </c>
      <c r="M23" s="7"/>
    </row>
    <row r="24" spans="1:13">
      <c r="B24" s="5" t="s">
        <v>63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4:J14"/>
    <mergeCell ref="A18:J18"/>
    <mergeCell ref="A22:J22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WRPF PRO Жим шоу ДК</vt:lpstr>
      <vt:lpstr>WRPF PRO Жим шоу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2021-12-22T19:48:58Z</dcterms:modified>
</cp:coreProperties>
</file>