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B32F860F-FCB0-A944-877B-F246ADB32D47}" xr6:coauthVersionLast="45" xr6:coauthVersionMax="45" xr10:uidLastSave="{00000000-0000-0000-0000-000000000000}"/>
  <bookViews>
    <workbookView xWindow="480" yWindow="460" windowWidth="27900" windowHeight="15780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" sheetId="5" r:id="rId3"/>
    <sheet name="WRPF Двоеборье без экип ДК" sheetId="16" r:id="rId4"/>
    <sheet name="WRPF Двоеборье без экип" sheetId="15" r:id="rId5"/>
    <sheet name="WRPF Жим лежа без экип ДК" sheetId="10" r:id="rId6"/>
    <sheet name="WRPF Жим лежа без экип" sheetId="9" r:id="rId7"/>
    <sheet name="WEPF Жим софт многопетельная" sheetId="11" r:id="rId8"/>
    <sheet name="WRPF Тяга без экипировки ДК" sheetId="14" r:id="rId9"/>
    <sheet name="WRPF Тяга без экипировки" sheetId="13" r:id="rId10"/>
  </sheets>
  <definedNames>
    <definedName name="_FilterDatabase" localSheetId="2" hidden="1">'WRPF ПЛ в бинтах'!$A$1:$S$3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6" l="1"/>
  <c r="O6" i="16"/>
  <c r="P6" i="15"/>
  <c r="O6" i="15"/>
  <c r="L9" i="14"/>
  <c r="K9" i="14"/>
  <c r="L6" i="14"/>
  <c r="K6" i="14"/>
  <c r="L17" i="13"/>
  <c r="K17" i="13"/>
  <c r="L14" i="13"/>
  <c r="K14" i="13"/>
  <c r="L11" i="13"/>
  <c r="K11" i="13"/>
  <c r="L10" i="13"/>
  <c r="K10" i="13"/>
  <c r="L7" i="13"/>
  <c r="K7" i="13"/>
  <c r="L6" i="13"/>
  <c r="K6" i="13"/>
  <c r="L6" i="11"/>
  <c r="K6" i="11"/>
  <c r="L21" i="10"/>
  <c r="K21" i="10"/>
  <c r="L18" i="10"/>
  <c r="K18" i="10"/>
  <c r="L15" i="10"/>
  <c r="K15" i="10"/>
  <c r="L12" i="10"/>
  <c r="K12" i="10"/>
  <c r="L9" i="10"/>
  <c r="K9" i="10"/>
  <c r="L6" i="10"/>
  <c r="K6" i="10"/>
  <c r="L28" i="9"/>
  <c r="K28" i="9"/>
  <c r="L25" i="9"/>
  <c r="K25" i="9"/>
  <c r="L22" i="9"/>
  <c r="K22" i="9"/>
  <c r="L21" i="9"/>
  <c r="K21" i="9"/>
  <c r="L20" i="9"/>
  <c r="K20" i="9"/>
  <c r="L19" i="9"/>
  <c r="K19" i="9"/>
  <c r="L16" i="9"/>
  <c r="K16" i="9"/>
  <c r="L15" i="9"/>
  <c r="K15" i="9"/>
  <c r="L12" i="9"/>
  <c r="K12" i="9"/>
  <c r="L11" i="9"/>
  <c r="K11" i="9"/>
  <c r="L10" i="9"/>
  <c r="K10" i="9"/>
  <c r="L9" i="9"/>
  <c r="K9" i="9"/>
  <c r="L6" i="9"/>
  <c r="K6" i="9"/>
  <c r="T21" i="8"/>
  <c r="S21" i="8"/>
  <c r="T18" i="8"/>
  <c r="S18" i="8"/>
  <c r="T15" i="8"/>
  <c r="S15" i="8"/>
  <c r="T12" i="8"/>
  <c r="S12" i="8"/>
  <c r="T9" i="8"/>
  <c r="S9" i="8"/>
  <c r="T6" i="8"/>
  <c r="S6" i="8"/>
  <c r="T15" i="7"/>
  <c r="S15" i="7"/>
  <c r="T12" i="7"/>
  <c r="S12" i="7"/>
  <c r="T9" i="7"/>
  <c r="S9" i="7"/>
  <c r="T6" i="7"/>
  <c r="S6" i="7"/>
  <c r="T9" i="5"/>
  <c r="S9" i="5"/>
  <c r="T6" i="5"/>
  <c r="S6" i="5"/>
</calcChain>
</file>

<file path=xl/sharedStrings.xml><?xml version="1.0" encoding="utf-8"?>
<sst xmlns="http://schemas.openxmlformats.org/spreadsheetml/2006/main" count="908" uniqueCount="259">
  <si>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</si>
  <si>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</si>
  <si>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</si>
  <si>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</si>
  <si>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</si>
  <si>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</si>
  <si>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</si>
  <si>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</si>
  <si>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</si>
  <si>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</si>
  <si>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</si>
  <si>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Лапин Егор</t>
  </si>
  <si>
    <t>Юноши 14-16 (07.04.2008)/13</t>
  </si>
  <si>
    <t>54,50</t>
  </si>
  <si>
    <t>80,0</t>
  </si>
  <si>
    <t>90,0</t>
  </si>
  <si>
    <t>100,0</t>
  </si>
  <si>
    <t>50,0</t>
  </si>
  <si>
    <t>52,5</t>
  </si>
  <si>
    <t>55,0</t>
  </si>
  <si>
    <t>110,0</t>
  </si>
  <si>
    <t>120,0</t>
  </si>
  <si>
    <t>ВЕСОВАЯ КАТЕГОРИЯ   125</t>
  </si>
  <si>
    <t>Склянов Илья</t>
  </si>
  <si>
    <t>Открытая (14.05.1992)/29</t>
  </si>
  <si>
    <t>116,40</t>
  </si>
  <si>
    <t xml:space="preserve">Саянск/Иркутская область </t>
  </si>
  <si>
    <t>270,0</t>
  </si>
  <si>
    <t>280,0</t>
  </si>
  <si>
    <t>290,0</t>
  </si>
  <si>
    <t>160,0</t>
  </si>
  <si>
    <t>170,0</t>
  </si>
  <si>
    <t>175,0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</si>
  <si>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</si>
  <si>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</si>
  <si>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</si>
  <si>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</si>
  <si>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Wilks </t>
  </si>
  <si>
    <t xml:space="preserve">Открытая </t>
  </si>
  <si>
    <t>1</t>
  </si>
  <si>
    <t/>
  </si>
  <si>
    <t>ВЕСОВАЯ КАТЕГОРИЯ   52</t>
  </si>
  <si>
    <t>Лапин Захар</t>
  </si>
  <si>
    <t>Юноши 14-16 (23.08.2009)/12</t>
  </si>
  <si>
    <t>43,70</t>
  </si>
  <si>
    <t>60,0</t>
  </si>
  <si>
    <t>65,0</t>
  </si>
  <si>
    <t>30,0</t>
  </si>
  <si>
    <t>35,0</t>
  </si>
  <si>
    <t>40,0</t>
  </si>
  <si>
    <t>85,0</t>
  </si>
  <si>
    <t>ВЕСОВАЯ КАТЕГОРИЯ   100</t>
  </si>
  <si>
    <t>Науменко Роман</t>
  </si>
  <si>
    <t>Открытая (01.10.1990)/31</t>
  </si>
  <si>
    <t>93,50</t>
  </si>
  <si>
    <t xml:space="preserve">Красноярск/Красноярский край </t>
  </si>
  <si>
    <t>235,0</t>
  </si>
  <si>
    <t>245,0</t>
  </si>
  <si>
    <t>255,0</t>
  </si>
  <si>
    <t>165,0</t>
  </si>
  <si>
    <t>172,5</t>
  </si>
  <si>
    <t>295,0</t>
  </si>
  <si>
    <t>310,0</t>
  </si>
  <si>
    <t>315,0</t>
  </si>
  <si>
    <t>ВЕСОВАЯ КАТЕГОРИЯ   110</t>
  </si>
  <si>
    <t>Дудкин Ярослав</t>
  </si>
  <si>
    <t>Открытая (26.08.1997)/24</t>
  </si>
  <si>
    <t>103,20</t>
  </si>
  <si>
    <t>180,0</t>
  </si>
  <si>
    <t>190,0</t>
  </si>
  <si>
    <t>205,0</t>
  </si>
  <si>
    <t>135,0</t>
  </si>
  <si>
    <t>142,5</t>
  </si>
  <si>
    <t>150,0</t>
  </si>
  <si>
    <t>210,0</t>
  </si>
  <si>
    <t>225,0</t>
  </si>
  <si>
    <t>240,0</t>
  </si>
  <si>
    <t>ВЕСОВАЯ КАТЕГОРИЯ   140</t>
  </si>
  <si>
    <t>Рябиков Илья</t>
  </si>
  <si>
    <t>Открытая (17.01.2000)/21</t>
  </si>
  <si>
    <t>127,50</t>
  </si>
  <si>
    <t xml:space="preserve">Иркутск/Иркутская область </t>
  </si>
  <si>
    <t>285,0</t>
  </si>
  <si>
    <t>300,0</t>
  </si>
  <si>
    <t>200,0</t>
  </si>
  <si>
    <t>215,0</t>
  </si>
  <si>
    <t>100</t>
  </si>
  <si>
    <t>110</t>
  </si>
  <si>
    <t>ВЕСОВАЯ КАТЕГОРИЯ   67.5</t>
  </si>
  <si>
    <t>Савош Наталья</t>
  </si>
  <si>
    <t>Открытая (04.02.1982)/39</t>
  </si>
  <si>
    <t>66,50</t>
  </si>
  <si>
    <t>130,0</t>
  </si>
  <si>
    <t>62,5</t>
  </si>
  <si>
    <t>Крит Дмитрий</t>
  </si>
  <si>
    <t>Юноши 14-16 (16.11.2005)/16</t>
  </si>
  <si>
    <t>65,90</t>
  </si>
  <si>
    <t xml:space="preserve">Братск/Иркутская область </t>
  </si>
  <si>
    <t>70,0</t>
  </si>
  <si>
    <t>75,0</t>
  </si>
  <si>
    <t>57,5</t>
  </si>
  <si>
    <t>ВЕСОВАЯ КАТЕГОРИЯ   75</t>
  </si>
  <si>
    <t>Чалов Даниил</t>
  </si>
  <si>
    <t>Юноши 17-19 (09.12.2004)/17</t>
  </si>
  <si>
    <t>72,70</t>
  </si>
  <si>
    <t>125,0</t>
  </si>
  <si>
    <t>97,5</t>
  </si>
  <si>
    <t>ВЕСОВАЯ КАТЕГОРИЯ   82.5</t>
  </si>
  <si>
    <t>Васильев Никита</t>
  </si>
  <si>
    <t>Открытая (17.08.1996)/25</t>
  </si>
  <si>
    <t>80,30</t>
  </si>
  <si>
    <t>185,0</t>
  </si>
  <si>
    <t>ВЕСОВАЯ КАТЕГОРИЯ   90</t>
  </si>
  <si>
    <t>Доржукай Отчугаш</t>
  </si>
  <si>
    <t>Открытая (22.05.1985)/36</t>
  </si>
  <si>
    <t>84,00</t>
  </si>
  <si>
    <t>140,0</t>
  </si>
  <si>
    <t>147,5</t>
  </si>
  <si>
    <t>217,5</t>
  </si>
  <si>
    <t>227,5</t>
  </si>
  <si>
    <t>Бертов Кирилл</t>
  </si>
  <si>
    <t>Юниоры (17.05.2000)/21</t>
  </si>
  <si>
    <t>93,60</t>
  </si>
  <si>
    <t>157,5</t>
  </si>
  <si>
    <t>230,0</t>
  </si>
  <si>
    <t>250,0</t>
  </si>
  <si>
    <t>90</t>
  </si>
  <si>
    <t>Лагерев Даниил</t>
  </si>
  <si>
    <t>Юноши 14-16 (15.09.2009)/12</t>
  </si>
  <si>
    <t>54,70</t>
  </si>
  <si>
    <t>Николаев Виталий</t>
  </si>
  <si>
    <t>Открытая (29.04.1982)/39</t>
  </si>
  <si>
    <t>98,00</t>
  </si>
  <si>
    <t>232,5</t>
  </si>
  <si>
    <t>Архипенко Иван</t>
  </si>
  <si>
    <t>Открытая (10.07.1979)/42</t>
  </si>
  <si>
    <t>93,00</t>
  </si>
  <si>
    <t>Мазуров Алексей</t>
  </si>
  <si>
    <t>Открытая (29.11.1986)/35</t>
  </si>
  <si>
    <t>100,00</t>
  </si>
  <si>
    <t xml:space="preserve">Сосновоборск/Красноярский край </t>
  </si>
  <si>
    <t>115,0</t>
  </si>
  <si>
    <t>Мастера 40-49 (10.07.1979)/42</t>
  </si>
  <si>
    <t>Корчагин Дмитрий</t>
  </si>
  <si>
    <t>Открытая (22.01.1992)/29</t>
  </si>
  <si>
    <t>102,20</t>
  </si>
  <si>
    <t>220,0</t>
  </si>
  <si>
    <t>Щукин Дмитрий</t>
  </si>
  <si>
    <t>Открытая (03.11.1990)/31</t>
  </si>
  <si>
    <t>106,00</t>
  </si>
  <si>
    <t>Шиков Кирилл</t>
  </si>
  <si>
    <t>Открытая (24.06.1980)/41</t>
  </si>
  <si>
    <t>120,30</t>
  </si>
  <si>
    <t xml:space="preserve">Тараканов С. </t>
  </si>
  <si>
    <t>Томин Алексей</t>
  </si>
  <si>
    <t>Открытая (10.01.1980)/41</t>
  </si>
  <si>
    <t>112,00</t>
  </si>
  <si>
    <t xml:space="preserve">Кодинск/Красноярский край </t>
  </si>
  <si>
    <t>Бабаев Самир</t>
  </si>
  <si>
    <t>Открытая (21.01.1987)/34</t>
  </si>
  <si>
    <t>117,90</t>
  </si>
  <si>
    <t>Мастера 40-49 (10.01.1980)/41</t>
  </si>
  <si>
    <t>Аполинарьев Евгений</t>
  </si>
  <si>
    <t>Мастера 40-49 (28.08.1978)/43</t>
  </si>
  <si>
    <t>139,10</t>
  </si>
  <si>
    <t>195,0</t>
  </si>
  <si>
    <t>ВЕСОВАЯ КАТЕГОРИЯ   140+</t>
  </si>
  <si>
    <t>Харитонов Сергей</t>
  </si>
  <si>
    <t>Открытая (06.04.1987)/34</t>
  </si>
  <si>
    <t>198,50</t>
  </si>
  <si>
    <t xml:space="preserve">Результат </t>
  </si>
  <si>
    <t>142,6620</t>
  </si>
  <si>
    <t>132,7700</t>
  </si>
  <si>
    <t>125,0760</t>
  </si>
  <si>
    <t>Результат</t>
  </si>
  <si>
    <t>2</t>
  </si>
  <si>
    <t>3</t>
  </si>
  <si>
    <t>Аржановская Диана</t>
  </si>
  <si>
    <t>Открытая (21.01.1999)/22</t>
  </si>
  <si>
    <t>50,90</t>
  </si>
  <si>
    <t>45,0</t>
  </si>
  <si>
    <t>ВЕСОВАЯ КАТЕГОРИЯ   60</t>
  </si>
  <si>
    <t>Иванова Марина</t>
  </si>
  <si>
    <t>Открытая (04.07.1989)/32</t>
  </si>
  <si>
    <t>59,80</t>
  </si>
  <si>
    <t>77,5</t>
  </si>
  <si>
    <t>Миронов Павел</t>
  </si>
  <si>
    <t>Открытая (05.03.1983)/38</t>
  </si>
  <si>
    <t>60,80</t>
  </si>
  <si>
    <t>105,0</t>
  </si>
  <si>
    <t>Фроленко Денис</t>
  </si>
  <si>
    <t>Открытая (05.02.1987)/34</t>
  </si>
  <si>
    <t>81,20</t>
  </si>
  <si>
    <t>95,0</t>
  </si>
  <si>
    <t>Домрачев Алексей</t>
  </si>
  <si>
    <t>Открытая (28.06.1986)/35</t>
  </si>
  <si>
    <t>89,30</t>
  </si>
  <si>
    <t>145,0</t>
  </si>
  <si>
    <t>152,5</t>
  </si>
  <si>
    <t>155,0</t>
  </si>
  <si>
    <t>Головин Алексей</t>
  </si>
  <si>
    <t>Открытая (01.03.1986)/35</t>
  </si>
  <si>
    <t>105,40</t>
  </si>
  <si>
    <t>Лапин Михаил</t>
  </si>
  <si>
    <t>Мастера 40-49 (06.08.1972)/49</t>
  </si>
  <si>
    <t>86,30</t>
  </si>
  <si>
    <t>Аун Виктор</t>
  </si>
  <si>
    <t>Открытая (29.05.1978)/43</t>
  </si>
  <si>
    <t>260,0</t>
  </si>
  <si>
    <t>272,5</t>
  </si>
  <si>
    <t>275,0</t>
  </si>
  <si>
    <t>Скрябин Владимир</t>
  </si>
  <si>
    <t>Мастера 40-49 (11.12.1979)/42</t>
  </si>
  <si>
    <t>122,10</t>
  </si>
  <si>
    <t>194,2460</t>
  </si>
  <si>
    <t>182,7840</t>
  </si>
  <si>
    <t>171,1845</t>
  </si>
  <si>
    <t>Ивкин Максим</t>
  </si>
  <si>
    <t>Юноши 17-19 (20.03.2003)/18</t>
  </si>
  <si>
    <t>87,50</t>
  </si>
  <si>
    <t>Ензак Аарон</t>
  </si>
  <si>
    <t>Открытая (09.07.1996)/25</t>
  </si>
  <si>
    <t>87,20</t>
  </si>
  <si>
    <t>107,5</t>
  </si>
  <si>
    <t>Харитонов С.</t>
  </si>
  <si>
    <t>Щукин Д.</t>
  </si>
  <si>
    <t>Николаев В.</t>
  </si>
  <si>
    <t>Симоненко В.</t>
  </si>
  <si>
    <t>Корчагин Д.</t>
  </si>
  <si>
    <t>Беловал Е.</t>
  </si>
  <si>
    <t>Абдуллин М.</t>
  </si>
  <si>
    <t>Колохин П.</t>
  </si>
  <si>
    <t>Гертель Я.</t>
  </si>
  <si>
    <t>Мещеряков В.</t>
  </si>
  <si>
    <t>Чепурин М.</t>
  </si>
  <si>
    <t>Открытый мастерский турнир "Новогодняя Заруба"
WRPF любители Пауэрлифтинг без экипировки ДК
Красноярск/Красноярский край, 25-26 декабря 2021 года</t>
  </si>
  <si>
    <t>Открытый мастерский турнир "Новогодняя Заруба"
WRPF любители Пауэрлифтинг без экипировки
Красноярск/Красноярский край, 25-26 декабря 2021 года</t>
  </si>
  <si>
    <t>Открытый мастерский турнир "Новогодняя Заруба"
WRPF любители Пауэрлифтинг классический в бинтах
Красноярск/Красноярский край, 25-26 декабря 2021 года</t>
  </si>
  <si>
    <t>Открытый мастерский турнир "Новогодняя Заруба"
WRPF любители Силовое двоеборье без экипировки ДК
Красноярск/Красноярский край, 25-26 декабря 2021 года</t>
  </si>
  <si>
    <t>Открытый мастерский турнир "Новогодняя Заруба"
WRPF любители Силовое двоеборье без экипировки
Красноярск/Красноярский край, 25-26 декабря 2021 года</t>
  </si>
  <si>
    <t>Открытый мастерский турнир "Новогодняя Заруба"
WRPF любители Жим лежа без экипировки ДК
Красноярск/Красноярский край, 25-26 декабря 2021 года</t>
  </si>
  <si>
    <t>Открытый мастерский турнир "Новогодняя Заруба"
WRPF любители Жим лежа без экипировки
Красноярск/Красноярский край, 25-26 декабря 2021 года</t>
  </si>
  <si>
    <t>Открытый мастерский турнир "Новогодняя Заруба"
WEPF Жим лежа в многопетельной софт экипировке
Красноярск/Красноярский край, 25-26 декабря 2021 года</t>
  </si>
  <si>
    <t>Открытый мастерский турнир "Новогодняя Заруба"
WRPF любители Становая тяга без экипировки ДК
Красноярск/Красноярский край, 25-26 декабря 2021 года</t>
  </si>
  <si>
    <t>Открытый мастерский турнир "Новогодняя Заруба"
WRPF любители Становая тяга без экипировки
Красноярск/Красноярский край, 25-26 декабря 2021 года</t>
  </si>
  <si>
    <t xml:space="preserve">Кызыл/Республика Тыва </t>
  </si>
  <si>
    <t xml:space="preserve">Таежный/Красноярский край </t>
  </si>
  <si>
    <t>Таежный/Красноярский край</t>
  </si>
  <si>
    <t>Весовая категория</t>
  </si>
  <si>
    <t xml:space="preserve">Мотыгино/Красноярский край </t>
  </si>
  <si>
    <t xml:space="preserve">Абакан/Республика Хакасия </t>
  </si>
  <si>
    <t>№</t>
  </si>
  <si>
    <t xml:space="preserve">
Дата рождения/Возраст</t>
  </si>
  <si>
    <t>Возрастная группа</t>
  </si>
  <si>
    <t>O</t>
  </si>
  <si>
    <t>M1</t>
  </si>
  <si>
    <t>T1</t>
  </si>
  <si>
    <t>T2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</si>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</sst>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tabSelected="1"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5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" style="5" customWidth="1"/>
    <col min="22" max="16384" width="9.1640625" style="3"/>
  </cols>
  <sheetData>
    <row r="1" spans="1:21" s="2" customFormat="1" ht="29" customHeight="1">
      <c r="A1" s="30" t="s">
        <v>235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21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7</v>
      </c>
      <c r="H3" s="42"/>
      <c r="I3" s="42"/>
      <c r="J3" s="42"/>
      <c r="K3" s="42" t="s">
        <v>8</v>
      </c>
      <c r="L3" s="42"/>
      <c r="M3" s="42"/>
      <c r="N3" s="42"/>
      <c r="O3" s="42" t="s">
        <v>9</v>
      </c>
      <c r="P3" s="42"/>
      <c r="Q3" s="42"/>
      <c r="R3" s="42"/>
      <c r="S3" s="42" t="s">
        <v>1</v>
      </c>
      <c r="T3" s="42" t="s">
        <v>3</v>
      </c>
      <c r="U3" s="45" t="s">
        <v>2</v>
      </c>
    </row>
    <row r="4" spans="1:21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6"/>
    </row>
    <row r="5" spans="1:21" ht="16">
      <c r="A5" s="47" t="s">
        <v>88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1">
      <c r="A6" s="8" t="s">
        <v>39</v>
      </c>
      <c r="B6" s="7" t="s">
        <v>89</v>
      </c>
      <c r="C6" s="7" t="s">
        <v>90</v>
      </c>
      <c r="D6" s="7" t="s">
        <v>91</v>
      </c>
      <c r="E6" s="7" t="s">
        <v>254</v>
      </c>
      <c r="F6" s="7" t="s">
        <v>26</v>
      </c>
      <c r="G6" s="14" t="s">
        <v>20</v>
      </c>
      <c r="H6" s="14" t="s">
        <v>21</v>
      </c>
      <c r="I6" s="14" t="s">
        <v>92</v>
      </c>
      <c r="J6" s="8"/>
      <c r="K6" s="14" t="s">
        <v>45</v>
      </c>
      <c r="L6" s="14" t="s">
        <v>93</v>
      </c>
      <c r="M6" s="15" t="s">
        <v>46</v>
      </c>
      <c r="N6" s="8"/>
      <c r="O6" s="14" t="s">
        <v>21</v>
      </c>
      <c r="P6" s="14" t="s">
        <v>92</v>
      </c>
      <c r="Q6" s="14" t="s">
        <v>71</v>
      </c>
      <c r="R6" s="8"/>
      <c r="S6" s="8" t="str">
        <f>"327,5"</f>
        <v>327,5</v>
      </c>
      <c r="T6" s="8" t="str">
        <f>"337,8818"</f>
        <v>337,8818</v>
      </c>
      <c r="U6" s="28" t="s">
        <v>224</v>
      </c>
    </row>
    <row r="7" spans="1:21">
      <c r="B7" s="5" t="s">
        <v>40</v>
      </c>
    </row>
    <row r="8" spans="1:21" ht="16">
      <c r="A8" s="49" t="s">
        <v>88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8" t="s">
        <v>39</v>
      </c>
      <c r="B9" s="7" t="s">
        <v>94</v>
      </c>
      <c r="C9" s="7" t="s">
        <v>95</v>
      </c>
      <c r="D9" s="7" t="s">
        <v>96</v>
      </c>
      <c r="E9" s="7" t="s">
        <v>256</v>
      </c>
      <c r="F9" s="7" t="s">
        <v>97</v>
      </c>
      <c r="G9" s="14" t="s">
        <v>98</v>
      </c>
      <c r="H9" s="14" t="s">
        <v>99</v>
      </c>
      <c r="I9" s="14" t="s">
        <v>14</v>
      </c>
      <c r="J9" s="8"/>
      <c r="K9" s="14" t="s">
        <v>19</v>
      </c>
      <c r="L9" s="14" t="s">
        <v>100</v>
      </c>
      <c r="M9" s="15" t="s">
        <v>45</v>
      </c>
      <c r="N9" s="8"/>
      <c r="O9" s="14" t="s">
        <v>14</v>
      </c>
      <c r="P9" s="14" t="s">
        <v>15</v>
      </c>
      <c r="Q9" s="14" t="s">
        <v>16</v>
      </c>
      <c r="R9" s="8"/>
      <c r="S9" s="8" t="str">
        <f>"237,5"</f>
        <v>237,5</v>
      </c>
      <c r="T9" s="8" t="str">
        <f>"186,7225"</f>
        <v>186,7225</v>
      </c>
      <c r="U9" s="28" t="s">
        <v>232</v>
      </c>
    </row>
    <row r="10" spans="1:21">
      <c r="B10" s="5" t="s">
        <v>40</v>
      </c>
    </row>
    <row r="11" spans="1:21" ht="16">
      <c r="A11" s="49" t="s">
        <v>101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>
      <c r="A12" s="8" t="s">
        <v>39</v>
      </c>
      <c r="B12" s="7" t="s">
        <v>102</v>
      </c>
      <c r="C12" s="7" t="s">
        <v>103</v>
      </c>
      <c r="D12" s="7" t="s">
        <v>104</v>
      </c>
      <c r="E12" s="7" t="s">
        <v>257</v>
      </c>
      <c r="F12" s="7" t="s">
        <v>26</v>
      </c>
      <c r="G12" s="14" t="s">
        <v>105</v>
      </c>
      <c r="H12" s="14" t="s">
        <v>92</v>
      </c>
      <c r="I12" s="15" t="s">
        <v>71</v>
      </c>
      <c r="J12" s="8"/>
      <c r="K12" s="14" t="s">
        <v>15</v>
      </c>
      <c r="L12" s="15" t="s">
        <v>106</v>
      </c>
      <c r="M12" s="15" t="s">
        <v>106</v>
      </c>
      <c r="N12" s="8"/>
      <c r="O12" s="14" t="s">
        <v>68</v>
      </c>
      <c r="P12" s="15" t="s">
        <v>69</v>
      </c>
      <c r="Q12" s="15" t="s">
        <v>69</v>
      </c>
      <c r="R12" s="8"/>
      <c r="S12" s="8" t="str">
        <f>"400,0"</f>
        <v>400,0</v>
      </c>
      <c r="T12" s="8" t="str">
        <f>"291,4000"</f>
        <v>291,4000</v>
      </c>
      <c r="U12" s="28" t="s">
        <v>233</v>
      </c>
    </row>
    <row r="13" spans="1:21">
      <c r="B13" s="5" t="s">
        <v>40</v>
      </c>
    </row>
    <row r="14" spans="1:21" ht="16">
      <c r="A14" s="49" t="s">
        <v>107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1">
      <c r="A15" s="8" t="s">
        <v>39</v>
      </c>
      <c r="B15" s="7" t="s">
        <v>108</v>
      </c>
      <c r="C15" s="7" t="s">
        <v>109</v>
      </c>
      <c r="D15" s="7" t="s">
        <v>110</v>
      </c>
      <c r="E15" s="7" t="s">
        <v>254</v>
      </c>
      <c r="F15" s="7" t="s">
        <v>81</v>
      </c>
      <c r="G15" s="14" t="s">
        <v>31</v>
      </c>
      <c r="H15" s="14" t="s">
        <v>68</v>
      </c>
      <c r="I15" s="14" t="s">
        <v>111</v>
      </c>
      <c r="J15" s="8"/>
      <c r="K15" s="14" t="s">
        <v>105</v>
      </c>
      <c r="L15" s="15" t="s">
        <v>71</v>
      </c>
      <c r="M15" s="15" t="s">
        <v>71</v>
      </c>
      <c r="N15" s="8"/>
      <c r="O15" s="14" t="s">
        <v>68</v>
      </c>
      <c r="P15" s="14" t="s">
        <v>69</v>
      </c>
      <c r="Q15" s="14" t="s">
        <v>84</v>
      </c>
      <c r="R15" s="8"/>
      <c r="S15" s="8" t="str">
        <f>"510,0"</f>
        <v>510,0</v>
      </c>
      <c r="T15" s="8" t="str">
        <f>"347,3610"</f>
        <v>347,3610</v>
      </c>
      <c r="U15" s="28" t="s">
        <v>233</v>
      </c>
    </row>
    <row r="16" spans="1:21">
      <c r="B16" s="5" t="s">
        <v>40</v>
      </c>
    </row>
    <row r="17" spans="1:21" ht="16">
      <c r="A17" s="49" t="s">
        <v>112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21">
      <c r="A18" s="8" t="s">
        <v>39</v>
      </c>
      <c r="B18" s="7" t="s">
        <v>113</v>
      </c>
      <c r="C18" s="7" t="s">
        <v>114</v>
      </c>
      <c r="D18" s="7" t="s">
        <v>115</v>
      </c>
      <c r="E18" s="7" t="s">
        <v>254</v>
      </c>
      <c r="F18" s="7" t="s">
        <v>245</v>
      </c>
      <c r="G18" s="14" t="s">
        <v>68</v>
      </c>
      <c r="H18" s="14" t="s">
        <v>111</v>
      </c>
      <c r="I18" s="15" t="s">
        <v>69</v>
      </c>
      <c r="J18" s="8"/>
      <c r="K18" s="14" t="s">
        <v>116</v>
      </c>
      <c r="L18" s="15" t="s">
        <v>117</v>
      </c>
      <c r="M18" s="15" t="s">
        <v>117</v>
      </c>
      <c r="N18" s="8"/>
      <c r="O18" s="14" t="s">
        <v>118</v>
      </c>
      <c r="P18" s="14" t="s">
        <v>119</v>
      </c>
      <c r="Q18" s="8"/>
      <c r="R18" s="8"/>
      <c r="S18" s="8" t="str">
        <f>"552,5"</f>
        <v>552,5</v>
      </c>
      <c r="T18" s="8" t="str">
        <f>"366,1970"</f>
        <v>366,1970</v>
      </c>
      <c r="U18" s="7"/>
    </row>
    <row r="19" spans="1:21">
      <c r="B19" s="5" t="s">
        <v>40</v>
      </c>
    </row>
    <row r="20" spans="1:21" ht="16">
      <c r="A20" s="49" t="s">
        <v>51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21">
      <c r="A21" s="8" t="s">
        <v>39</v>
      </c>
      <c r="B21" s="7" t="s">
        <v>120</v>
      </c>
      <c r="C21" s="7" t="s">
        <v>121</v>
      </c>
      <c r="D21" s="7" t="s">
        <v>122</v>
      </c>
      <c r="E21" s="7" t="s">
        <v>258</v>
      </c>
      <c r="F21" s="7" t="s">
        <v>26</v>
      </c>
      <c r="G21" s="14" t="s">
        <v>31</v>
      </c>
      <c r="H21" s="14" t="s">
        <v>68</v>
      </c>
      <c r="I21" s="15" t="s">
        <v>69</v>
      </c>
      <c r="J21" s="8"/>
      <c r="K21" s="14" t="s">
        <v>116</v>
      </c>
      <c r="L21" s="14" t="s">
        <v>73</v>
      </c>
      <c r="M21" s="14" t="s">
        <v>123</v>
      </c>
      <c r="N21" s="8"/>
      <c r="O21" s="14" t="s">
        <v>124</v>
      </c>
      <c r="P21" s="14" t="s">
        <v>76</v>
      </c>
      <c r="Q21" s="14" t="s">
        <v>125</v>
      </c>
      <c r="R21" s="8"/>
      <c r="S21" s="8" t="str">
        <f>"587,5"</f>
        <v>587,5</v>
      </c>
      <c r="T21" s="8" t="str">
        <f>"367,9512"</f>
        <v>367,9512</v>
      </c>
      <c r="U21" s="28" t="s">
        <v>224</v>
      </c>
    </row>
    <row r="22" spans="1:21">
      <c r="B22" s="5" t="s">
        <v>40</v>
      </c>
    </row>
    <row r="23" spans="1:21">
      <c r="B23" s="5" t="s">
        <v>40</v>
      </c>
    </row>
    <row r="24" spans="1:21">
      <c r="B24" s="5" t="s">
        <v>40</v>
      </c>
    </row>
    <row r="25" spans="1:21">
      <c r="B25" s="5" t="s">
        <v>40</v>
      </c>
    </row>
    <row r="26" spans="1:21">
      <c r="B26" s="5" t="s">
        <v>40</v>
      </c>
    </row>
    <row r="27" spans="1:21">
      <c r="B27" s="5" t="s">
        <v>40</v>
      </c>
    </row>
    <row r="28" spans="1:21">
      <c r="B28" s="5" t="s">
        <v>40</v>
      </c>
    </row>
    <row r="29" spans="1:21">
      <c r="B29" s="5" t="s">
        <v>40</v>
      </c>
    </row>
    <row r="30" spans="1:21">
      <c r="B30" s="5" t="s">
        <v>40</v>
      </c>
    </row>
    <row r="31" spans="1:21" ht="18">
      <c r="B31" s="5" t="s">
        <v>40</v>
      </c>
      <c r="C31" s="9"/>
      <c r="D31" s="9"/>
    </row>
    <row r="32" spans="1:21" ht="16">
      <c r="B32" s="5" t="s">
        <v>40</v>
      </c>
      <c r="C32" s="10"/>
      <c r="D32" s="10"/>
    </row>
    <row r="33" spans="2:6" ht="14">
      <c r="B33" s="5" t="s">
        <v>40</v>
      </c>
      <c r="C33" s="11"/>
      <c r="D33" s="12"/>
    </row>
    <row r="34" spans="2:6" ht="14">
      <c r="B34" s="5" t="s">
        <v>40</v>
      </c>
      <c r="C34" s="1"/>
      <c r="D34" s="1"/>
      <c r="E34" s="1"/>
      <c r="F34" s="1"/>
    </row>
    <row r="35" spans="2:6">
      <c r="B35" s="5" t="s">
        <v>40</v>
      </c>
      <c r="E35" s="6"/>
      <c r="F35" s="6"/>
    </row>
    <row r="36" spans="2:6">
      <c r="B36" s="5" t="s">
        <v>40</v>
      </c>
    </row>
    <row r="37" spans="2:6">
      <c r="B37" s="5" t="s">
        <v>40</v>
      </c>
    </row>
    <row r="38" spans="2:6" ht="16">
      <c r="B38" s="5" t="s">
        <v>40</v>
      </c>
      <c r="C38" s="10"/>
      <c r="D38" s="10"/>
    </row>
    <row r="39" spans="2:6" ht="14">
      <c r="B39" s="5" t="s">
        <v>40</v>
      </c>
      <c r="C39" s="11"/>
      <c r="D39" s="12"/>
    </row>
    <row r="40" spans="2:6" ht="14">
      <c r="B40" s="5" t="s">
        <v>40</v>
      </c>
      <c r="C40" s="1"/>
      <c r="D40" s="1"/>
      <c r="E40" s="1"/>
      <c r="F40" s="1"/>
    </row>
    <row r="41" spans="2:6">
      <c r="B41" s="5" t="s">
        <v>40</v>
      </c>
      <c r="E41" s="6"/>
      <c r="F41" s="6"/>
    </row>
    <row r="42" spans="2:6">
      <c r="B42" s="5" t="s">
        <v>40</v>
      </c>
      <c r="E42" s="6"/>
      <c r="F42" s="6"/>
    </row>
    <row r="43" spans="2:6">
      <c r="B43" s="5" t="s">
        <v>40</v>
      </c>
    </row>
    <row r="44" spans="2:6" ht="14">
      <c r="B44" s="5" t="s">
        <v>40</v>
      </c>
      <c r="C44" s="11"/>
      <c r="D44" s="12"/>
    </row>
    <row r="45" spans="2:6" ht="14">
      <c r="B45" s="5" t="s">
        <v>40</v>
      </c>
      <c r="C45" s="1"/>
      <c r="D45" s="1"/>
      <c r="E45" s="1"/>
      <c r="F45" s="1"/>
    </row>
    <row r="46" spans="2:6">
      <c r="B46" s="5" t="s">
        <v>40</v>
      </c>
      <c r="E46" s="6"/>
      <c r="F46" s="6"/>
    </row>
    <row r="47" spans="2:6">
      <c r="B47" s="5" t="s">
        <v>40</v>
      </c>
    </row>
    <row r="48" spans="2:6" ht="14">
      <c r="B48" s="5" t="s">
        <v>40</v>
      </c>
      <c r="C48" s="11"/>
      <c r="D48" s="12"/>
    </row>
    <row r="49" spans="2:6" ht="14">
      <c r="B49" s="5" t="s">
        <v>40</v>
      </c>
      <c r="C49" s="1"/>
      <c r="D49" s="1"/>
      <c r="E49" s="1"/>
      <c r="F49" s="1"/>
    </row>
    <row r="50" spans="2:6">
      <c r="B50" s="5" t="s">
        <v>40</v>
      </c>
      <c r="E50" s="6"/>
      <c r="F50" s="6"/>
    </row>
    <row r="51" spans="2:6">
      <c r="B51" s="5" t="s">
        <v>40</v>
      </c>
      <c r="E51" s="6"/>
      <c r="F51" s="6"/>
    </row>
    <row r="52" spans="2:6">
      <c r="B52" s="5" t="s">
        <v>40</v>
      </c>
    </row>
  </sheetData>
  <mergeCells count="19">
    <mergeCell ref="A20:R20"/>
    <mergeCell ref="A5:R5"/>
    <mergeCell ref="A8:R8"/>
    <mergeCell ref="A11:R11"/>
    <mergeCell ref="A14:R14"/>
    <mergeCell ref="A17:R17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30" t="s">
        <v>244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9</v>
      </c>
      <c r="H3" s="42"/>
      <c r="I3" s="42"/>
      <c r="J3" s="42"/>
      <c r="K3" s="42" t="s">
        <v>174</v>
      </c>
      <c r="L3" s="42" t="s">
        <v>3</v>
      </c>
      <c r="M3" s="45" t="s">
        <v>2</v>
      </c>
    </row>
    <row r="4" spans="1:13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6"/>
    </row>
    <row r="5" spans="1:13" ht="16">
      <c r="A5" s="47" t="s">
        <v>112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7" t="s">
        <v>39</v>
      </c>
      <c r="B6" s="16" t="s">
        <v>206</v>
      </c>
      <c r="C6" s="16" t="s">
        <v>207</v>
      </c>
      <c r="D6" s="16" t="s">
        <v>205</v>
      </c>
      <c r="E6" s="16" t="s">
        <v>254</v>
      </c>
      <c r="F6" s="16" t="s">
        <v>55</v>
      </c>
      <c r="G6" s="22" t="s">
        <v>208</v>
      </c>
      <c r="H6" s="22" t="s">
        <v>27</v>
      </c>
      <c r="I6" s="22" t="s">
        <v>28</v>
      </c>
      <c r="J6" s="17"/>
      <c r="K6" s="17" t="str">
        <f>"280,0"</f>
        <v>280,0</v>
      </c>
      <c r="L6" s="17" t="str">
        <f>"182,7840"</f>
        <v>182,7840</v>
      </c>
      <c r="M6" s="29" t="s">
        <v>226</v>
      </c>
    </row>
    <row r="7" spans="1:13">
      <c r="A7" s="21" t="s">
        <v>39</v>
      </c>
      <c r="B7" s="20" t="s">
        <v>203</v>
      </c>
      <c r="C7" s="20" t="s">
        <v>204</v>
      </c>
      <c r="D7" s="20" t="s">
        <v>205</v>
      </c>
      <c r="E7" s="20" t="s">
        <v>255</v>
      </c>
      <c r="F7" s="20" t="s">
        <v>247</v>
      </c>
      <c r="G7" s="25" t="s">
        <v>31</v>
      </c>
      <c r="H7" s="25" t="s">
        <v>111</v>
      </c>
      <c r="I7" s="25" t="s">
        <v>84</v>
      </c>
      <c r="J7" s="21"/>
      <c r="K7" s="21" t="str">
        <f>"200,0"</f>
        <v>200,0</v>
      </c>
      <c r="L7" s="21" t="str">
        <f>"147,7939"</f>
        <v>147,7939</v>
      </c>
      <c r="M7" s="20"/>
    </row>
    <row r="8" spans="1:13">
      <c r="B8" s="5" t="s">
        <v>40</v>
      </c>
    </row>
    <row r="9" spans="1:13" ht="16">
      <c r="A9" s="49" t="s">
        <v>51</v>
      </c>
      <c r="B9" s="49"/>
      <c r="C9" s="49"/>
      <c r="D9" s="49"/>
      <c r="E9" s="49"/>
      <c r="F9" s="49"/>
      <c r="G9" s="49"/>
      <c r="H9" s="49"/>
      <c r="I9" s="49"/>
      <c r="J9" s="49"/>
    </row>
    <row r="10" spans="1:13">
      <c r="A10" s="17" t="s">
        <v>39</v>
      </c>
      <c r="B10" s="16" t="s">
        <v>52</v>
      </c>
      <c r="C10" s="16" t="s">
        <v>53</v>
      </c>
      <c r="D10" s="16" t="s">
        <v>54</v>
      </c>
      <c r="E10" s="16" t="s">
        <v>254</v>
      </c>
      <c r="F10" s="16" t="s">
        <v>55</v>
      </c>
      <c r="G10" s="22" t="s">
        <v>61</v>
      </c>
      <c r="H10" s="22" t="s">
        <v>62</v>
      </c>
      <c r="I10" s="26" t="s">
        <v>63</v>
      </c>
      <c r="J10" s="17"/>
      <c r="K10" s="17" t="str">
        <f>"310,0"</f>
        <v>310,0</v>
      </c>
      <c r="L10" s="17" t="str">
        <f>"194,2460"</f>
        <v>194,2460</v>
      </c>
      <c r="M10" s="16"/>
    </row>
    <row r="11" spans="1:13">
      <c r="A11" s="21" t="s">
        <v>175</v>
      </c>
      <c r="B11" s="20" t="s">
        <v>134</v>
      </c>
      <c r="C11" s="20" t="s">
        <v>135</v>
      </c>
      <c r="D11" s="20" t="s">
        <v>136</v>
      </c>
      <c r="E11" s="20" t="s">
        <v>254</v>
      </c>
      <c r="F11" s="20" t="s">
        <v>55</v>
      </c>
      <c r="G11" s="25" t="s">
        <v>57</v>
      </c>
      <c r="H11" s="25" t="s">
        <v>208</v>
      </c>
      <c r="I11" s="25" t="s">
        <v>209</v>
      </c>
      <c r="J11" s="21"/>
      <c r="K11" s="21" t="str">
        <f>"272,5"</f>
        <v>272,5</v>
      </c>
      <c r="L11" s="21" t="str">
        <f>"171,1845"</f>
        <v>171,1845</v>
      </c>
      <c r="M11" s="20"/>
    </row>
    <row r="12" spans="1:13">
      <c r="B12" s="5" t="s">
        <v>40</v>
      </c>
    </row>
    <row r="13" spans="1:13" ht="16">
      <c r="A13" s="49" t="s">
        <v>64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3">
      <c r="A14" s="8" t="s">
        <v>39</v>
      </c>
      <c r="B14" s="7" t="s">
        <v>147</v>
      </c>
      <c r="C14" s="7" t="s">
        <v>148</v>
      </c>
      <c r="D14" s="7" t="s">
        <v>149</v>
      </c>
      <c r="E14" s="7" t="s">
        <v>254</v>
      </c>
      <c r="F14" s="7" t="s">
        <v>140</v>
      </c>
      <c r="G14" s="14" t="s">
        <v>208</v>
      </c>
      <c r="H14" s="14" t="s">
        <v>210</v>
      </c>
      <c r="I14" s="14" t="s">
        <v>82</v>
      </c>
      <c r="J14" s="8"/>
      <c r="K14" s="8" t="str">
        <f>"285,0"</f>
        <v>285,0</v>
      </c>
      <c r="L14" s="8" t="str">
        <f>"169,7460"</f>
        <v>169,7460</v>
      </c>
      <c r="M14" s="7"/>
    </row>
    <row r="15" spans="1:13">
      <c r="B15" s="5" t="s">
        <v>40</v>
      </c>
    </row>
    <row r="16" spans="1:13" ht="16">
      <c r="A16" s="49" t="s">
        <v>22</v>
      </c>
      <c r="B16" s="49"/>
      <c r="C16" s="49"/>
      <c r="D16" s="49"/>
      <c r="E16" s="49"/>
      <c r="F16" s="49"/>
      <c r="G16" s="49"/>
      <c r="H16" s="49"/>
      <c r="I16" s="49"/>
      <c r="J16" s="49"/>
    </row>
    <row r="17" spans="1:13">
      <c r="A17" s="8" t="s">
        <v>39</v>
      </c>
      <c r="B17" s="7" t="s">
        <v>211</v>
      </c>
      <c r="C17" s="7" t="s">
        <v>212</v>
      </c>
      <c r="D17" s="7" t="s">
        <v>213</v>
      </c>
      <c r="E17" s="7" t="s">
        <v>255</v>
      </c>
      <c r="F17" s="7" t="s">
        <v>55</v>
      </c>
      <c r="G17" s="14" t="s">
        <v>27</v>
      </c>
      <c r="H17" s="15" t="s">
        <v>29</v>
      </c>
      <c r="I17" s="15" t="s">
        <v>29</v>
      </c>
      <c r="J17" s="8"/>
      <c r="K17" s="8" t="str">
        <f>"270,0"</f>
        <v>270,0</v>
      </c>
      <c r="L17" s="8" t="str">
        <f>"156,7938"</f>
        <v>156,7938</v>
      </c>
      <c r="M17" s="28" t="s">
        <v>227</v>
      </c>
    </row>
    <row r="18" spans="1:13">
      <c r="B18" s="5" t="s">
        <v>40</v>
      </c>
    </row>
    <row r="19" spans="1:13">
      <c r="B19" s="5" t="s">
        <v>40</v>
      </c>
    </row>
    <row r="20" spans="1:13">
      <c r="B20" s="5" t="s">
        <v>40</v>
      </c>
    </row>
    <row r="21" spans="1:13" ht="18">
      <c r="B21" s="9" t="s">
        <v>33</v>
      </c>
      <c r="C21" s="9"/>
    </row>
    <row r="22" spans="1:13" ht="16">
      <c r="B22" s="10" t="s">
        <v>34</v>
      </c>
      <c r="C22" s="10"/>
    </row>
    <row r="23" spans="1:13" ht="14">
      <c r="B23" s="11"/>
      <c r="C23" s="12" t="s">
        <v>38</v>
      </c>
    </row>
    <row r="24" spans="1:13" ht="14">
      <c r="B24" s="13" t="s">
        <v>35</v>
      </c>
      <c r="C24" s="13" t="s">
        <v>36</v>
      </c>
      <c r="D24" s="13" t="s">
        <v>248</v>
      </c>
      <c r="E24" s="13" t="s">
        <v>170</v>
      </c>
      <c r="F24" s="13" t="s">
        <v>37</v>
      </c>
    </row>
    <row r="25" spans="1:13">
      <c r="B25" s="5" t="s">
        <v>52</v>
      </c>
      <c r="C25" s="5" t="s">
        <v>38</v>
      </c>
      <c r="D25" s="6" t="s">
        <v>86</v>
      </c>
      <c r="E25" s="6" t="s">
        <v>62</v>
      </c>
      <c r="F25" s="6" t="s">
        <v>214</v>
      </c>
    </row>
    <row r="26" spans="1:13">
      <c r="B26" s="5" t="s">
        <v>206</v>
      </c>
      <c r="C26" s="5" t="s">
        <v>38</v>
      </c>
      <c r="D26" s="6" t="s">
        <v>126</v>
      </c>
      <c r="E26" s="6" t="s">
        <v>28</v>
      </c>
      <c r="F26" s="6" t="s">
        <v>215</v>
      </c>
    </row>
    <row r="27" spans="1:13">
      <c r="B27" s="5" t="s">
        <v>134</v>
      </c>
      <c r="C27" s="5" t="s">
        <v>38</v>
      </c>
      <c r="D27" s="6" t="s">
        <v>86</v>
      </c>
      <c r="E27" s="6" t="s">
        <v>209</v>
      </c>
      <c r="F27" s="6" t="s">
        <v>216</v>
      </c>
    </row>
    <row r="28" spans="1:13">
      <c r="B28" s="5" t="s">
        <v>40</v>
      </c>
    </row>
    <row r="29" spans="1:13">
      <c r="B29" s="5" t="s">
        <v>40</v>
      </c>
    </row>
    <row r="30" spans="1:13">
      <c r="B30" s="5" t="s">
        <v>40</v>
      </c>
    </row>
    <row r="31" spans="1:13">
      <c r="B31" s="5" t="s">
        <v>40</v>
      </c>
    </row>
    <row r="32" spans="1:13">
      <c r="B32" s="5" t="s">
        <v>40</v>
      </c>
    </row>
    <row r="33" spans="2:6">
      <c r="B33" s="5" t="s">
        <v>40</v>
      </c>
    </row>
    <row r="34" spans="2:6">
      <c r="B34" s="5" t="s">
        <v>40</v>
      </c>
    </row>
    <row r="35" spans="2:6" ht="14">
      <c r="B35" s="5" t="s">
        <v>40</v>
      </c>
      <c r="C35" s="11"/>
      <c r="D35" s="12"/>
    </row>
    <row r="36" spans="2:6" ht="14">
      <c r="B36" s="5" t="s">
        <v>40</v>
      </c>
      <c r="C36" s="1"/>
      <c r="D36" s="1"/>
      <c r="E36" s="1"/>
      <c r="F36" s="1"/>
    </row>
    <row r="37" spans="2:6">
      <c r="B37" s="5" t="s">
        <v>40</v>
      </c>
      <c r="E37" s="6"/>
      <c r="F37" s="6"/>
    </row>
    <row r="38" spans="2:6">
      <c r="B38" s="5" t="s">
        <v>40</v>
      </c>
      <c r="E38" s="6"/>
      <c r="F38" s="6"/>
    </row>
    <row r="39" spans="2:6">
      <c r="B39" s="5" t="s">
        <v>40</v>
      </c>
    </row>
  </sheetData>
  <mergeCells count="15">
    <mergeCell ref="A9:J9"/>
    <mergeCell ref="A13:J13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6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5.66406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83203125" style="5" customWidth="1"/>
    <col min="22" max="16384" width="9.1640625" style="3"/>
  </cols>
  <sheetData>
    <row r="1" spans="1:21" s="2" customFormat="1" ht="29" customHeight="1">
      <c r="A1" s="30" t="s">
        <v>236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21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7</v>
      </c>
      <c r="H3" s="42"/>
      <c r="I3" s="42"/>
      <c r="J3" s="42"/>
      <c r="K3" s="42" t="s">
        <v>8</v>
      </c>
      <c r="L3" s="42"/>
      <c r="M3" s="42"/>
      <c r="N3" s="42"/>
      <c r="O3" s="42" t="s">
        <v>9</v>
      </c>
      <c r="P3" s="42"/>
      <c r="Q3" s="42"/>
      <c r="R3" s="42"/>
      <c r="S3" s="42" t="s">
        <v>1</v>
      </c>
      <c r="T3" s="42" t="s">
        <v>3</v>
      </c>
      <c r="U3" s="45" t="s">
        <v>2</v>
      </c>
    </row>
    <row r="4" spans="1:21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6"/>
    </row>
    <row r="5" spans="1:21" ht="16">
      <c r="A5" s="47" t="s">
        <v>41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1">
      <c r="A6" s="8" t="s">
        <v>39</v>
      </c>
      <c r="B6" s="7" t="s">
        <v>42</v>
      </c>
      <c r="C6" s="7" t="s">
        <v>43</v>
      </c>
      <c r="D6" s="7" t="s">
        <v>44</v>
      </c>
      <c r="E6" s="7" t="s">
        <v>256</v>
      </c>
      <c r="F6" s="7" t="s">
        <v>246</v>
      </c>
      <c r="G6" s="14" t="s">
        <v>19</v>
      </c>
      <c r="H6" s="14" t="s">
        <v>45</v>
      </c>
      <c r="I6" s="14" t="s">
        <v>46</v>
      </c>
      <c r="J6" s="8"/>
      <c r="K6" s="14" t="s">
        <v>47</v>
      </c>
      <c r="L6" s="14" t="s">
        <v>48</v>
      </c>
      <c r="M6" s="15" t="s">
        <v>49</v>
      </c>
      <c r="N6" s="8"/>
      <c r="O6" s="14" t="s">
        <v>14</v>
      </c>
      <c r="P6" s="14" t="s">
        <v>50</v>
      </c>
      <c r="Q6" s="14" t="s">
        <v>15</v>
      </c>
      <c r="R6" s="8"/>
      <c r="S6" s="8" t="str">
        <f>"190,0"</f>
        <v>190,0</v>
      </c>
      <c r="T6" s="8" t="str">
        <f>"226,9360"</f>
        <v>226,9360</v>
      </c>
      <c r="U6" s="28" t="s">
        <v>234</v>
      </c>
    </row>
    <row r="7" spans="1:21">
      <c r="B7" s="5" t="s">
        <v>40</v>
      </c>
    </row>
    <row r="8" spans="1:21" ht="16">
      <c r="A8" s="49" t="s">
        <v>51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8" t="s">
        <v>39</v>
      </c>
      <c r="B9" s="7" t="s">
        <v>52</v>
      </c>
      <c r="C9" s="7" t="s">
        <v>53</v>
      </c>
      <c r="D9" s="7" t="s">
        <v>54</v>
      </c>
      <c r="E9" s="7" t="s">
        <v>254</v>
      </c>
      <c r="F9" s="7" t="s">
        <v>55</v>
      </c>
      <c r="G9" s="14" t="s">
        <v>56</v>
      </c>
      <c r="H9" s="14" t="s">
        <v>57</v>
      </c>
      <c r="I9" s="14" t="s">
        <v>58</v>
      </c>
      <c r="J9" s="8"/>
      <c r="K9" s="14" t="s">
        <v>59</v>
      </c>
      <c r="L9" s="14" t="s">
        <v>60</v>
      </c>
      <c r="M9" s="14" t="s">
        <v>32</v>
      </c>
      <c r="N9" s="8"/>
      <c r="O9" s="14" t="s">
        <v>61</v>
      </c>
      <c r="P9" s="14" t="s">
        <v>62</v>
      </c>
      <c r="Q9" s="15" t="s">
        <v>63</v>
      </c>
      <c r="R9" s="8"/>
      <c r="S9" s="8" t="str">
        <f>"740,0"</f>
        <v>740,0</v>
      </c>
      <c r="T9" s="8" t="str">
        <f>"463,6840"</f>
        <v>463,6840</v>
      </c>
      <c r="U9" s="7"/>
    </row>
    <row r="10" spans="1:21">
      <c r="B10" s="5" t="s">
        <v>40</v>
      </c>
    </row>
    <row r="11" spans="1:21" ht="16">
      <c r="A11" s="49" t="s">
        <v>64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>
      <c r="A12" s="8" t="s">
        <v>39</v>
      </c>
      <c r="B12" s="7" t="s">
        <v>65</v>
      </c>
      <c r="C12" s="7" t="s">
        <v>66</v>
      </c>
      <c r="D12" s="7" t="s">
        <v>67</v>
      </c>
      <c r="E12" s="7" t="s">
        <v>254</v>
      </c>
      <c r="F12" s="7" t="s">
        <v>55</v>
      </c>
      <c r="G12" s="15" t="s">
        <v>68</v>
      </c>
      <c r="H12" s="14" t="s">
        <v>69</v>
      </c>
      <c r="I12" s="14" t="s">
        <v>70</v>
      </c>
      <c r="J12" s="8"/>
      <c r="K12" s="14" t="s">
        <v>71</v>
      </c>
      <c r="L12" s="14" t="s">
        <v>72</v>
      </c>
      <c r="M12" s="14" t="s">
        <v>73</v>
      </c>
      <c r="N12" s="8"/>
      <c r="O12" s="14" t="s">
        <v>74</v>
      </c>
      <c r="P12" s="14" t="s">
        <v>75</v>
      </c>
      <c r="Q12" s="14" t="s">
        <v>76</v>
      </c>
      <c r="R12" s="8"/>
      <c r="S12" s="8" t="str">
        <f>"595,0"</f>
        <v>595,0</v>
      </c>
      <c r="T12" s="8" t="str">
        <f>"357,7735"</f>
        <v>357,7735</v>
      </c>
      <c r="U12" s="7"/>
    </row>
    <row r="13" spans="1:21">
      <c r="B13" s="5" t="s">
        <v>40</v>
      </c>
    </row>
    <row r="14" spans="1:21" ht="16">
      <c r="A14" s="49" t="s">
        <v>77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1">
      <c r="A15" s="8" t="s">
        <v>39</v>
      </c>
      <c r="B15" s="7" t="s">
        <v>78</v>
      </c>
      <c r="C15" s="7" t="s">
        <v>79</v>
      </c>
      <c r="D15" s="7" t="s">
        <v>80</v>
      </c>
      <c r="E15" s="7" t="s">
        <v>254</v>
      </c>
      <c r="F15" s="7" t="s">
        <v>81</v>
      </c>
      <c r="G15" s="14" t="s">
        <v>82</v>
      </c>
      <c r="H15" s="14" t="s">
        <v>83</v>
      </c>
      <c r="I15" s="15" t="s">
        <v>62</v>
      </c>
      <c r="J15" s="8"/>
      <c r="K15" s="14" t="s">
        <v>84</v>
      </c>
      <c r="L15" s="14" t="s">
        <v>74</v>
      </c>
      <c r="M15" s="15" t="s">
        <v>85</v>
      </c>
      <c r="N15" s="8"/>
      <c r="O15" s="14" t="s">
        <v>28</v>
      </c>
      <c r="P15" s="14" t="s">
        <v>61</v>
      </c>
      <c r="Q15" s="15" t="s">
        <v>83</v>
      </c>
      <c r="R15" s="8"/>
      <c r="S15" s="8" t="str">
        <f>"805,0"</f>
        <v>805,0</v>
      </c>
      <c r="T15" s="8" t="str">
        <f>"456,9180"</f>
        <v>456,9180</v>
      </c>
      <c r="U15" s="7"/>
    </row>
    <row r="16" spans="1:21">
      <c r="B16" s="5" t="s">
        <v>40</v>
      </c>
    </row>
    <row r="17" spans="2:6">
      <c r="B17" s="5" t="s">
        <v>40</v>
      </c>
    </row>
    <row r="18" spans="2:6">
      <c r="B18" s="5" t="s">
        <v>40</v>
      </c>
    </row>
    <row r="19" spans="2:6">
      <c r="B19" s="5" t="s">
        <v>40</v>
      </c>
    </row>
    <row r="20" spans="2:6">
      <c r="B20" s="5" t="s">
        <v>40</v>
      </c>
    </row>
    <row r="21" spans="2:6">
      <c r="B21" s="5" t="s">
        <v>40</v>
      </c>
    </row>
    <row r="22" spans="2:6">
      <c r="B22" s="5" t="s">
        <v>40</v>
      </c>
    </row>
    <row r="23" spans="2:6">
      <c r="B23" s="5" t="s">
        <v>40</v>
      </c>
    </row>
    <row r="24" spans="2:6">
      <c r="B24" s="5" t="s">
        <v>40</v>
      </c>
    </row>
    <row r="25" spans="2:6" ht="18">
      <c r="B25" s="5" t="s">
        <v>40</v>
      </c>
      <c r="C25" s="9"/>
      <c r="D25" s="9"/>
    </row>
    <row r="26" spans="2:6" ht="16">
      <c r="B26" s="5" t="s">
        <v>40</v>
      </c>
      <c r="C26" s="10"/>
      <c r="D26" s="10"/>
    </row>
    <row r="27" spans="2:6" ht="14">
      <c r="B27" s="5" t="s">
        <v>40</v>
      </c>
      <c r="C27" s="11"/>
      <c r="D27" s="12"/>
    </row>
    <row r="28" spans="2:6" ht="14">
      <c r="B28" s="5" t="s">
        <v>40</v>
      </c>
      <c r="C28" s="1"/>
      <c r="D28" s="1"/>
      <c r="E28" s="1"/>
      <c r="F28" s="1"/>
    </row>
    <row r="29" spans="2:6">
      <c r="B29" s="5" t="s">
        <v>40</v>
      </c>
      <c r="E29" s="6"/>
      <c r="F29" s="6"/>
    </row>
    <row r="30" spans="2:6">
      <c r="B30" s="5" t="s">
        <v>40</v>
      </c>
    </row>
    <row r="31" spans="2:6" ht="14">
      <c r="B31" s="5" t="s">
        <v>40</v>
      </c>
      <c r="C31" s="11"/>
      <c r="D31" s="12"/>
    </row>
    <row r="32" spans="2:6" ht="14">
      <c r="B32" s="5" t="s">
        <v>40</v>
      </c>
      <c r="C32" s="1"/>
      <c r="D32" s="1"/>
      <c r="E32" s="1"/>
      <c r="F32" s="1"/>
    </row>
    <row r="33" spans="2:6">
      <c r="B33" s="5" t="s">
        <v>40</v>
      </c>
      <c r="E33" s="6"/>
      <c r="F33" s="6"/>
    </row>
    <row r="34" spans="2:6">
      <c r="B34" s="5" t="s">
        <v>40</v>
      </c>
      <c r="E34" s="6"/>
      <c r="F34" s="6"/>
    </row>
    <row r="35" spans="2:6">
      <c r="B35" s="5" t="s">
        <v>40</v>
      </c>
      <c r="E35" s="6"/>
      <c r="F35" s="6"/>
    </row>
    <row r="36" spans="2:6">
      <c r="B36" s="5" t="s">
        <v>40</v>
      </c>
    </row>
  </sheetData>
  <mergeCells count="17">
    <mergeCell ref="A8:R8"/>
    <mergeCell ref="A11:R11"/>
    <mergeCell ref="A14:R14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5">
    <pageSetUpPr fitToPage="1"/>
  </sheetPr>
  <dimension ref="A1:U2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6.33203125" style="5" bestFit="1" customWidth="1"/>
    <col min="22" max="16384" width="9.1640625" style="3"/>
  </cols>
  <sheetData>
    <row r="1" spans="1:21" s="2" customFormat="1" ht="29" customHeight="1">
      <c r="A1" s="30" t="s">
        <v>237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</row>
    <row r="2" spans="1:21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7</v>
      </c>
      <c r="H3" s="42"/>
      <c r="I3" s="42"/>
      <c r="J3" s="42"/>
      <c r="K3" s="42" t="s">
        <v>8</v>
      </c>
      <c r="L3" s="42"/>
      <c r="M3" s="42"/>
      <c r="N3" s="42"/>
      <c r="O3" s="42" t="s">
        <v>9</v>
      </c>
      <c r="P3" s="42"/>
      <c r="Q3" s="42"/>
      <c r="R3" s="42"/>
      <c r="S3" s="42" t="s">
        <v>1</v>
      </c>
      <c r="T3" s="42" t="s">
        <v>3</v>
      </c>
      <c r="U3" s="45" t="s">
        <v>2</v>
      </c>
    </row>
    <row r="4" spans="1:21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6"/>
    </row>
    <row r="5" spans="1:21" ht="16">
      <c r="A5" s="47" t="s">
        <v>10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1">
      <c r="A6" s="8" t="s">
        <v>39</v>
      </c>
      <c r="B6" s="7" t="s">
        <v>11</v>
      </c>
      <c r="C6" s="7" t="s">
        <v>12</v>
      </c>
      <c r="D6" s="7" t="s">
        <v>13</v>
      </c>
      <c r="E6" s="7" t="s">
        <v>256</v>
      </c>
      <c r="F6" s="7" t="s">
        <v>247</v>
      </c>
      <c r="G6" s="14" t="s">
        <v>14</v>
      </c>
      <c r="H6" s="14" t="s">
        <v>15</v>
      </c>
      <c r="I6" s="15" t="s">
        <v>16</v>
      </c>
      <c r="J6" s="8"/>
      <c r="K6" s="14" t="s">
        <v>17</v>
      </c>
      <c r="L6" s="14" t="s">
        <v>18</v>
      </c>
      <c r="M6" s="14" t="s">
        <v>19</v>
      </c>
      <c r="N6" s="8"/>
      <c r="O6" s="14" t="s">
        <v>16</v>
      </c>
      <c r="P6" s="14" t="s">
        <v>20</v>
      </c>
      <c r="Q6" s="14" t="s">
        <v>21</v>
      </c>
      <c r="R6" s="8"/>
      <c r="S6" s="8" t="str">
        <f>"265,0"</f>
        <v>265,0</v>
      </c>
      <c r="T6" s="8" t="str">
        <f>"247,8280"</f>
        <v>247,8280</v>
      </c>
      <c r="U6" s="28" t="s">
        <v>234</v>
      </c>
    </row>
    <row r="7" spans="1:21">
      <c r="B7" s="5" t="s">
        <v>40</v>
      </c>
    </row>
    <row r="8" spans="1:21" ht="16">
      <c r="A8" s="49" t="s">
        <v>22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8" t="s">
        <v>39</v>
      </c>
      <c r="B9" s="7" t="s">
        <v>23</v>
      </c>
      <c r="C9" s="7" t="s">
        <v>24</v>
      </c>
      <c r="D9" s="7" t="s">
        <v>25</v>
      </c>
      <c r="E9" s="7" t="s">
        <v>254</v>
      </c>
      <c r="F9" s="7" t="s">
        <v>26</v>
      </c>
      <c r="G9" s="15" t="s">
        <v>27</v>
      </c>
      <c r="H9" s="15" t="s">
        <v>28</v>
      </c>
      <c r="I9" s="14" t="s">
        <v>29</v>
      </c>
      <c r="J9" s="8"/>
      <c r="K9" s="14" t="s">
        <v>30</v>
      </c>
      <c r="L9" s="14" t="s">
        <v>31</v>
      </c>
      <c r="M9" s="14" t="s">
        <v>32</v>
      </c>
      <c r="N9" s="8"/>
      <c r="O9" s="14" t="s">
        <v>27</v>
      </c>
      <c r="P9" s="15" t="s">
        <v>29</v>
      </c>
      <c r="Q9" s="15" t="s">
        <v>29</v>
      </c>
      <c r="R9" s="8"/>
      <c r="S9" s="8" t="str">
        <f>"735,0"</f>
        <v>735,0</v>
      </c>
      <c r="T9" s="8" t="str">
        <f>"425,7120"</f>
        <v>425,7120</v>
      </c>
      <c r="U9" s="28" t="s">
        <v>224</v>
      </c>
    </row>
    <row r="10" spans="1:21">
      <c r="B10" s="5" t="s">
        <v>40</v>
      </c>
    </row>
    <row r="11" spans="1:21">
      <c r="B11" s="5" t="s">
        <v>40</v>
      </c>
    </row>
    <row r="12" spans="1:21">
      <c r="B12" s="5" t="s">
        <v>40</v>
      </c>
    </row>
    <row r="13" spans="1:21">
      <c r="B13" s="5" t="s">
        <v>40</v>
      </c>
    </row>
    <row r="14" spans="1:21">
      <c r="B14" s="5" t="s">
        <v>40</v>
      </c>
    </row>
    <row r="15" spans="1:21">
      <c r="B15" s="5" t="s">
        <v>40</v>
      </c>
    </row>
    <row r="16" spans="1:21">
      <c r="B16" s="5" t="s">
        <v>40</v>
      </c>
    </row>
    <row r="17" spans="2:6">
      <c r="B17" s="5" t="s">
        <v>40</v>
      </c>
    </row>
    <row r="18" spans="2:6">
      <c r="B18" s="5" t="s">
        <v>40</v>
      </c>
    </row>
    <row r="19" spans="2:6" ht="18">
      <c r="B19" s="5" t="s">
        <v>40</v>
      </c>
      <c r="C19" s="9"/>
      <c r="D19" s="9"/>
    </row>
    <row r="20" spans="2:6" ht="16">
      <c r="B20" s="5" t="s">
        <v>40</v>
      </c>
      <c r="C20" s="10"/>
      <c r="D20" s="10"/>
    </row>
    <row r="21" spans="2:6" ht="14">
      <c r="B21" s="5" t="s">
        <v>40</v>
      </c>
      <c r="C21" s="11"/>
      <c r="D21" s="12"/>
    </row>
    <row r="22" spans="2:6" ht="14">
      <c r="B22" s="5" t="s">
        <v>40</v>
      </c>
      <c r="C22" s="1"/>
      <c r="D22" s="1"/>
      <c r="E22" s="1"/>
      <c r="F22" s="1"/>
    </row>
    <row r="23" spans="2:6">
      <c r="B23" s="5" t="s">
        <v>40</v>
      </c>
      <c r="E23" s="6"/>
      <c r="F23" s="6"/>
    </row>
    <row r="24" spans="2:6">
      <c r="B24" s="5" t="s">
        <v>40</v>
      </c>
    </row>
    <row r="25" spans="2:6" ht="14">
      <c r="B25" s="5" t="s">
        <v>40</v>
      </c>
      <c r="C25" s="11"/>
      <c r="D25" s="12"/>
    </row>
    <row r="26" spans="2:6" ht="14">
      <c r="B26" s="5" t="s">
        <v>40</v>
      </c>
      <c r="C26" s="1"/>
      <c r="D26" s="1"/>
      <c r="E26" s="1"/>
      <c r="F26" s="1"/>
    </row>
    <row r="27" spans="2:6">
      <c r="B27" s="5" t="s">
        <v>40</v>
      </c>
      <c r="E27" s="6"/>
      <c r="F27" s="6"/>
    </row>
    <row r="28" spans="2:6">
      <c r="B28" s="5" t="s">
        <v>40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8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8.5" style="5" customWidth="1"/>
    <col min="18" max="16384" width="9.1640625" style="3"/>
  </cols>
  <sheetData>
    <row r="1" spans="1:17" s="2" customFormat="1" ht="29" customHeight="1">
      <c r="A1" s="30" t="s">
        <v>238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1:17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7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8</v>
      </c>
      <c r="H3" s="42"/>
      <c r="I3" s="42"/>
      <c r="J3" s="42"/>
      <c r="K3" s="42" t="s">
        <v>9</v>
      </c>
      <c r="L3" s="42"/>
      <c r="M3" s="42"/>
      <c r="N3" s="42"/>
      <c r="O3" s="42" t="s">
        <v>1</v>
      </c>
      <c r="P3" s="42" t="s">
        <v>3</v>
      </c>
      <c r="Q3" s="45" t="s">
        <v>2</v>
      </c>
    </row>
    <row r="4" spans="1:17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1"/>
      <c r="P4" s="41"/>
      <c r="Q4" s="46"/>
    </row>
    <row r="5" spans="1:17" ht="16">
      <c r="A5" s="47" t="s">
        <v>112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7">
      <c r="A6" s="8" t="s">
        <v>39</v>
      </c>
      <c r="B6" s="7" t="s">
        <v>113</v>
      </c>
      <c r="C6" s="7" t="s">
        <v>114</v>
      </c>
      <c r="D6" s="7" t="s">
        <v>115</v>
      </c>
      <c r="E6" s="7" t="s">
        <v>254</v>
      </c>
      <c r="F6" s="7" t="s">
        <v>245</v>
      </c>
      <c r="G6" s="14" t="s">
        <v>116</v>
      </c>
      <c r="H6" s="15" t="s">
        <v>117</v>
      </c>
      <c r="I6" s="15" t="s">
        <v>117</v>
      </c>
      <c r="J6" s="8"/>
      <c r="K6" s="14" t="s">
        <v>118</v>
      </c>
      <c r="L6" s="14" t="s">
        <v>119</v>
      </c>
      <c r="M6" s="8"/>
      <c r="N6" s="8"/>
      <c r="O6" s="8" t="str">
        <f>"367,5"</f>
        <v>367,5</v>
      </c>
      <c r="P6" s="8" t="str">
        <f>"243,5790"</f>
        <v>243,5790</v>
      </c>
      <c r="Q6" s="7"/>
    </row>
    <row r="7" spans="1:17">
      <c r="B7" s="5" t="s">
        <v>40</v>
      </c>
    </row>
    <row r="8" spans="1:17">
      <c r="B8" s="5" t="s">
        <v>40</v>
      </c>
    </row>
    <row r="9" spans="1:17">
      <c r="B9" s="5" t="s">
        <v>40</v>
      </c>
    </row>
    <row r="10" spans="1:17">
      <c r="B10" s="5" t="s">
        <v>40</v>
      </c>
    </row>
    <row r="11" spans="1:17">
      <c r="B11" s="5" t="s">
        <v>40</v>
      </c>
    </row>
    <row r="12" spans="1:17">
      <c r="B12" s="5" t="s">
        <v>40</v>
      </c>
    </row>
    <row r="13" spans="1:17">
      <c r="B13" s="5" t="s">
        <v>40</v>
      </c>
    </row>
    <row r="14" spans="1:17">
      <c r="B14" s="5" t="s">
        <v>40</v>
      </c>
    </row>
    <row r="15" spans="1:17">
      <c r="B15" s="5" t="s">
        <v>40</v>
      </c>
    </row>
    <row r="16" spans="1:17" ht="18">
      <c r="B16" s="5" t="s">
        <v>40</v>
      </c>
      <c r="C16" s="9"/>
      <c r="D16" s="9"/>
    </row>
    <row r="17" spans="2:6" ht="16">
      <c r="B17" s="5" t="s">
        <v>40</v>
      </c>
      <c r="C17" s="10"/>
      <c r="D17" s="10"/>
    </row>
    <row r="18" spans="2:6" ht="14">
      <c r="B18" s="5" t="s">
        <v>40</v>
      </c>
      <c r="C18" s="11"/>
      <c r="D18" s="12"/>
    </row>
    <row r="19" spans="2:6" ht="14">
      <c r="B19" s="5" t="s">
        <v>40</v>
      </c>
      <c r="C19" s="1"/>
      <c r="D19" s="1"/>
      <c r="E19" s="1"/>
      <c r="F19" s="1"/>
    </row>
    <row r="20" spans="2:6">
      <c r="B20" s="5" t="s">
        <v>40</v>
      </c>
      <c r="E20" s="6"/>
      <c r="F20" s="6"/>
    </row>
    <row r="21" spans="2:6">
      <c r="B21" s="5" t="s">
        <v>40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4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8.33203125" style="5" customWidth="1"/>
    <col min="18" max="16384" width="9.1640625" style="3"/>
  </cols>
  <sheetData>
    <row r="1" spans="1:17" s="2" customFormat="1" ht="29" customHeight="1">
      <c r="A1" s="30" t="s">
        <v>239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1:17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7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8</v>
      </c>
      <c r="H3" s="42"/>
      <c r="I3" s="42"/>
      <c r="J3" s="42"/>
      <c r="K3" s="42" t="s">
        <v>9</v>
      </c>
      <c r="L3" s="42"/>
      <c r="M3" s="42"/>
      <c r="N3" s="42"/>
      <c r="O3" s="42" t="s">
        <v>1</v>
      </c>
      <c r="P3" s="42" t="s">
        <v>3</v>
      </c>
      <c r="Q3" s="45" t="s">
        <v>2</v>
      </c>
    </row>
    <row r="4" spans="1:17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1"/>
      <c r="P4" s="41"/>
      <c r="Q4" s="46"/>
    </row>
    <row r="5" spans="1:17" ht="16">
      <c r="A5" s="47" t="s">
        <v>112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7">
      <c r="A6" s="8" t="s">
        <v>39</v>
      </c>
      <c r="B6" s="7" t="s">
        <v>220</v>
      </c>
      <c r="C6" s="7" t="s">
        <v>221</v>
      </c>
      <c r="D6" s="7" t="s">
        <v>222</v>
      </c>
      <c r="E6" s="7" t="s">
        <v>254</v>
      </c>
      <c r="F6" s="7" t="s">
        <v>245</v>
      </c>
      <c r="G6" s="14" t="s">
        <v>16</v>
      </c>
      <c r="H6" s="14" t="s">
        <v>223</v>
      </c>
      <c r="I6" s="14" t="s">
        <v>141</v>
      </c>
      <c r="J6" s="8"/>
      <c r="K6" s="14" t="s">
        <v>21</v>
      </c>
      <c r="L6" s="14" t="s">
        <v>197</v>
      </c>
      <c r="M6" s="14" t="s">
        <v>30</v>
      </c>
      <c r="N6" s="8"/>
      <c r="O6" s="8" t="str">
        <f>"275,0"</f>
        <v>275,0</v>
      </c>
      <c r="P6" s="8" t="str">
        <f>"178,5025"</f>
        <v>178,5025</v>
      </c>
      <c r="Q6" s="7"/>
    </row>
    <row r="7" spans="1:17">
      <c r="B7" s="5" t="s">
        <v>40</v>
      </c>
    </row>
    <row r="8" spans="1:17">
      <c r="B8" s="5" t="s">
        <v>40</v>
      </c>
    </row>
    <row r="9" spans="1:17">
      <c r="B9" s="5" t="s">
        <v>40</v>
      </c>
    </row>
    <row r="10" spans="1:17">
      <c r="B10" s="5" t="s">
        <v>40</v>
      </c>
    </row>
    <row r="11" spans="1:17">
      <c r="B11" s="5" t="s">
        <v>40</v>
      </c>
    </row>
    <row r="12" spans="1:17">
      <c r="B12" s="5" t="s">
        <v>40</v>
      </c>
    </row>
    <row r="13" spans="1:17">
      <c r="B13" s="5" t="s">
        <v>40</v>
      </c>
    </row>
    <row r="14" spans="1:17">
      <c r="B14" s="5" t="s">
        <v>40</v>
      </c>
    </row>
    <row r="15" spans="1:17">
      <c r="B15" s="5" t="s">
        <v>40</v>
      </c>
    </row>
    <row r="16" spans="1:17" ht="18">
      <c r="B16" s="5" t="s">
        <v>40</v>
      </c>
      <c r="C16" s="9"/>
      <c r="D16" s="9"/>
    </row>
    <row r="17" spans="2:6" ht="16">
      <c r="B17" s="5" t="s">
        <v>40</v>
      </c>
      <c r="C17" s="10"/>
      <c r="D17" s="10"/>
    </row>
    <row r="18" spans="2:6" ht="14">
      <c r="B18" s="5" t="s">
        <v>40</v>
      </c>
      <c r="C18" s="11"/>
      <c r="D18" s="12"/>
    </row>
    <row r="19" spans="2:6" ht="14">
      <c r="B19" s="5" t="s">
        <v>40</v>
      </c>
      <c r="C19" s="1"/>
      <c r="D19" s="1"/>
      <c r="E19" s="1"/>
      <c r="F19" s="1"/>
    </row>
    <row r="20" spans="2:6">
      <c r="B20" s="5" t="s">
        <v>40</v>
      </c>
      <c r="E20" s="6"/>
      <c r="F20" s="6"/>
    </row>
    <row r="21" spans="2:6">
      <c r="B21" s="5" t="s">
        <v>40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30" t="s">
        <v>240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8</v>
      </c>
      <c r="H3" s="42"/>
      <c r="I3" s="42"/>
      <c r="J3" s="42"/>
      <c r="K3" s="42" t="s">
        <v>174</v>
      </c>
      <c r="L3" s="42" t="s">
        <v>3</v>
      </c>
      <c r="M3" s="45" t="s">
        <v>2</v>
      </c>
    </row>
    <row r="4" spans="1:13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6"/>
    </row>
    <row r="5" spans="1:13" ht="16">
      <c r="A5" s="47" t="s">
        <v>41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8" t="s">
        <v>39</v>
      </c>
      <c r="B6" s="7" t="s">
        <v>177</v>
      </c>
      <c r="C6" s="7" t="s">
        <v>178</v>
      </c>
      <c r="D6" s="7" t="s">
        <v>179</v>
      </c>
      <c r="E6" s="7" t="s">
        <v>254</v>
      </c>
      <c r="F6" s="7" t="s">
        <v>140</v>
      </c>
      <c r="G6" s="14" t="s">
        <v>49</v>
      </c>
      <c r="H6" s="14" t="s">
        <v>180</v>
      </c>
      <c r="I6" s="15" t="s">
        <v>17</v>
      </c>
      <c r="J6" s="8"/>
      <c r="K6" s="8" t="str">
        <f>"45,0"</f>
        <v>45,0</v>
      </c>
      <c r="L6" s="8" t="str">
        <f>"57,0285"</f>
        <v>57,0285</v>
      </c>
      <c r="M6" s="7"/>
    </row>
    <row r="7" spans="1:13">
      <c r="B7" s="5" t="s">
        <v>40</v>
      </c>
    </row>
    <row r="8" spans="1:13" ht="16">
      <c r="A8" s="49" t="s">
        <v>181</v>
      </c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8" t="s">
        <v>39</v>
      </c>
      <c r="B9" s="7" t="s">
        <v>182</v>
      </c>
      <c r="C9" s="7" t="s">
        <v>183</v>
      </c>
      <c r="D9" s="7" t="s">
        <v>184</v>
      </c>
      <c r="E9" s="7" t="s">
        <v>254</v>
      </c>
      <c r="F9" s="7" t="s">
        <v>26</v>
      </c>
      <c r="G9" s="14" t="s">
        <v>98</v>
      </c>
      <c r="H9" s="14" t="s">
        <v>99</v>
      </c>
      <c r="I9" s="14" t="s">
        <v>185</v>
      </c>
      <c r="J9" s="8"/>
      <c r="K9" s="8" t="str">
        <f>"77,5"</f>
        <v>77,5</v>
      </c>
      <c r="L9" s="8" t="str">
        <f>"86,6295"</f>
        <v>86,6295</v>
      </c>
      <c r="M9" s="28" t="s">
        <v>224</v>
      </c>
    </row>
    <row r="10" spans="1:13">
      <c r="B10" s="5" t="s">
        <v>40</v>
      </c>
    </row>
    <row r="11" spans="1:13" ht="16">
      <c r="A11" s="49" t="s">
        <v>88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3">
      <c r="A12" s="8" t="s">
        <v>39</v>
      </c>
      <c r="B12" s="7" t="s">
        <v>186</v>
      </c>
      <c r="C12" s="7" t="s">
        <v>187</v>
      </c>
      <c r="D12" s="7" t="s">
        <v>188</v>
      </c>
      <c r="E12" s="7" t="s">
        <v>254</v>
      </c>
      <c r="F12" s="7" t="s">
        <v>55</v>
      </c>
      <c r="G12" s="14" t="s">
        <v>16</v>
      </c>
      <c r="H12" s="15" t="s">
        <v>189</v>
      </c>
      <c r="I12" s="15" t="s">
        <v>189</v>
      </c>
      <c r="J12" s="8"/>
      <c r="K12" s="8" t="str">
        <f>"100,0"</f>
        <v>100,0</v>
      </c>
      <c r="L12" s="8" t="str">
        <f>"84,2700"</f>
        <v>84,2700</v>
      </c>
      <c r="M12" s="28" t="s">
        <v>228</v>
      </c>
    </row>
    <row r="13" spans="1:13">
      <c r="B13" s="5" t="s">
        <v>40</v>
      </c>
    </row>
    <row r="14" spans="1:13" ht="16">
      <c r="A14" s="49" t="s">
        <v>107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>
      <c r="A15" s="8" t="s">
        <v>39</v>
      </c>
      <c r="B15" s="7" t="s">
        <v>190</v>
      </c>
      <c r="C15" s="7" t="s">
        <v>191</v>
      </c>
      <c r="D15" s="7" t="s">
        <v>192</v>
      </c>
      <c r="E15" s="7" t="s">
        <v>254</v>
      </c>
      <c r="F15" s="7" t="s">
        <v>26</v>
      </c>
      <c r="G15" s="14" t="s">
        <v>193</v>
      </c>
      <c r="H15" s="14" t="s">
        <v>189</v>
      </c>
      <c r="I15" s="14" t="s">
        <v>20</v>
      </c>
      <c r="J15" s="8"/>
      <c r="K15" s="8" t="str">
        <f>"110,0"</f>
        <v>110,0</v>
      </c>
      <c r="L15" s="8" t="str">
        <f>"74,4040"</f>
        <v>74,4040</v>
      </c>
      <c r="M15" s="28" t="s">
        <v>224</v>
      </c>
    </row>
    <row r="16" spans="1:13">
      <c r="B16" s="5" t="s">
        <v>40</v>
      </c>
    </row>
    <row r="17" spans="1:13" ht="16">
      <c r="A17" s="49" t="s">
        <v>112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3">
      <c r="A18" s="8" t="s">
        <v>39</v>
      </c>
      <c r="B18" s="7" t="s">
        <v>194</v>
      </c>
      <c r="C18" s="7" t="s">
        <v>195</v>
      </c>
      <c r="D18" s="7" t="s">
        <v>196</v>
      </c>
      <c r="E18" s="7" t="s">
        <v>254</v>
      </c>
      <c r="F18" s="7" t="s">
        <v>97</v>
      </c>
      <c r="G18" s="14" t="s">
        <v>197</v>
      </c>
      <c r="H18" s="14" t="s">
        <v>198</v>
      </c>
      <c r="I18" s="15" t="s">
        <v>199</v>
      </c>
      <c r="J18" s="8"/>
      <c r="K18" s="8" t="str">
        <f>"152,5"</f>
        <v>152,5</v>
      </c>
      <c r="L18" s="8" t="str">
        <f>"97,7525"</f>
        <v>97,7525</v>
      </c>
      <c r="M18" s="28" t="s">
        <v>229</v>
      </c>
    </row>
    <row r="19" spans="1:13">
      <c r="B19" s="5" t="s">
        <v>40</v>
      </c>
    </row>
    <row r="20" spans="1:13" ht="16">
      <c r="A20" s="49" t="s">
        <v>64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3">
      <c r="A21" s="8" t="s">
        <v>39</v>
      </c>
      <c r="B21" s="7" t="s">
        <v>200</v>
      </c>
      <c r="C21" s="7" t="s">
        <v>201</v>
      </c>
      <c r="D21" s="7" t="s">
        <v>202</v>
      </c>
      <c r="E21" s="7" t="s">
        <v>254</v>
      </c>
      <c r="F21" s="7" t="s">
        <v>26</v>
      </c>
      <c r="G21" s="14" t="s">
        <v>197</v>
      </c>
      <c r="H21" s="14" t="s">
        <v>73</v>
      </c>
      <c r="I21" s="15" t="s">
        <v>199</v>
      </c>
      <c r="J21" s="8"/>
      <c r="K21" s="8" t="str">
        <f>"150,0"</f>
        <v>150,0</v>
      </c>
      <c r="L21" s="8" t="str">
        <f>"89,5200"</f>
        <v>89,5200</v>
      </c>
      <c r="M21" s="28" t="s">
        <v>224</v>
      </c>
    </row>
    <row r="22" spans="1:13">
      <c r="B22" s="5" t="s">
        <v>40</v>
      </c>
    </row>
    <row r="23" spans="1:13">
      <c r="B23" s="5" t="s">
        <v>40</v>
      </c>
    </row>
    <row r="24" spans="1:13">
      <c r="B24" s="5" t="s">
        <v>40</v>
      </c>
    </row>
    <row r="25" spans="1:13">
      <c r="B25" s="5" t="s">
        <v>40</v>
      </c>
    </row>
    <row r="26" spans="1:13">
      <c r="B26" s="5" t="s">
        <v>40</v>
      </c>
    </row>
    <row r="27" spans="1:13">
      <c r="B27" s="5" t="s">
        <v>40</v>
      </c>
    </row>
    <row r="28" spans="1:13">
      <c r="B28" s="5" t="s">
        <v>40</v>
      </c>
    </row>
    <row r="29" spans="1:13">
      <c r="B29" s="5" t="s">
        <v>40</v>
      </c>
    </row>
    <row r="30" spans="1:13">
      <c r="B30" s="5" t="s">
        <v>40</v>
      </c>
    </row>
    <row r="31" spans="1:13" ht="18">
      <c r="B31" s="5" t="s">
        <v>40</v>
      </c>
      <c r="C31" s="9"/>
      <c r="D31" s="9"/>
    </row>
    <row r="32" spans="1:13" ht="16">
      <c r="B32" s="5" t="s">
        <v>40</v>
      </c>
      <c r="C32" s="10"/>
      <c r="D32" s="10"/>
    </row>
    <row r="33" spans="2:6" ht="14">
      <c r="B33" s="5" t="s">
        <v>40</v>
      </c>
      <c r="C33" s="11"/>
      <c r="D33" s="12"/>
    </row>
    <row r="34" spans="2:6" ht="14">
      <c r="B34" s="5" t="s">
        <v>40</v>
      </c>
      <c r="C34" s="1"/>
      <c r="D34" s="1"/>
      <c r="E34" s="1"/>
      <c r="F34" s="1"/>
    </row>
    <row r="35" spans="2:6">
      <c r="B35" s="5" t="s">
        <v>40</v>
      </c>
      <c r="E35" s="6"/>
      <c r="F35" s="6"/>
    </row>
    <row r="36" spans="2:6">
      <c r="B36" s="5" t="s">
        <v>40</v>
      </c>
      <c r="E36" s="6"/>
      <c r="F36" s="6"/>
    </row>
    <row r="37" spans="2:6">
      <c r="B37" s="5" t="s">
        <v>40</v>
      </c>
    </row>
    <row r="38" spans="2:6">
      <c r="B38" s="5" t="s">
        <v>40</v>
      </c>
    </row>
    <row r="39" spans="2:6" ht="16">
      <c r="B39" s="5" t="s">
        <v>40</v>
      </c>
      <c r="C39" s="10"/>
      <c r="D39" s="10"/>
    </row>
    <row r="40" spans="2:6" ht="14">
      <c r="B40" s="5" t="s">
        <v>40</v>
      </c>
      <c r="C40" s="11"/>
      <c r="D40" s="12"/>
    </row>
    <row r="41" spans="2:6" ht="14">
      <c r="B41" s="5" t="s">
        <v>40</v>
      </c>
      <c r="C41" s="1"/>
      <c r="D41" s="1"/>
      <c r="E41" s="1"/>
      <c r="F41" s="1"/>
    </row>
    <row r="42" spans="2:6">
      <c r="B42" s="5" t="s">
        <v>40</v>
      </c>
      <c r="E42" s="6"/>
      <c r="F42" s="6"/>
    </row>
    <row r="43" spans="2:6">
      <c r="B43" s="5" t="s">
        <v>40</v>
      </c>
      <c r="E43" s="6"/>
      <c r="F43" s="6"/>
    </row>
    <row r="44" spans="2:6">
      <c r="B44" s="5" t="s">
        <v>40</v>
      </c>
      <c r="E44" s="6"/>
      <c r="F44" s="6"/>
    </row>
    <row r="45" spans="2:6">
      <c r="B45" s="5" t="s">
        <v>40</v>
      </c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6.5" style="5" bestFit="1" customWidth="1"/>
    <col min="14" max="16384" width="9.1640625" style="3"/>
  </cols>
  <sheetData>
    <row r="1" spans="1:13" s="2" customFormat="1" ht="29" customHeight="1">
      <c r="A1" s="30" t="s">
        <v>241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8</v>
      </c>
      <c r="H3" s="42"/>
      <c r="I3" s="42"/>
      <c r="J3" s="42"/>
      <c r="K3" s="42" t="s">
        <v>174</v>
      </c>
      <c r="L3" s="42" t="s">
        <v>3</v>
      </c>
      <c r="M3" s="45" t="s">
        <v>2</v>
      </c>
    </row>
    <row r="4" spans="1:13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6"/>
    </row>
    <row r="5" spans="1:13" ht="16">
      <c r="A5" s="47" t="s">
        <v>10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8" t="s">
        <v>39</v>
      </c>
      <c r="B6" s="7" t="s">
        <v>127</v>
      </c>
      <c r="C6" s="7" t="s">
        <v>128</v>
      </c>
      <c r="D6" s="7" t="s">
        <v>129</v>
      </c>
      <c r="E6" s="7" t="s">
        <v>256</v>
      </c>
      <c r="F6" s="7" t="s">
        <v>26</v>
      </c>
      <c r="G6" s="14" t="s">
        <v>48</v>
      </c>
      <c r="H6" s="15" t="s">
        <v>49</v>
      </c>
      <c r="I6" s="14" t="s">
        <v>49</v>
      </c>
      <c r="J6" s="8"/>
      <c r="K6" s="8" t="str">
        <f>"40,0"</f>
        <v>40,0</v>
      </c>
      <c r="L6" s="8" t="str">
        <f>"37,2680"</f>
        <v>37,2680</v>
      </c>
      <c r="M6" s="28" t="s">
        <v>224</v>
      </c>
    </row>
    <row r="7" spans="1:13">
      <c r="B7" s="5" t="s">
        <v>40</v>
      </c>
    </row>
    <row r="8" spans="1:13" ht="16">
      <c r="A8" s="49" t="s">
        <v>51</v>
      </c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17" t="s">
        <v>39</v>
      </c>
      <c r="B9" s="16" t="s">
        <v>130</v>
      </c>
      <c r="C9" s="16" t="s">
        <v>131</v>
      </c>
      <c r="D9" s="16" t="s">
        <v>132</v>
      </c>
      <c r="E9" s="16" t="s">
        <v>254</v>
      </c>
      <c r="F9" s="16" t="s">
        <v>55</v>
      </c>
      <c r="G9" s="22" t="s">
        <v>85</v>
      </c>
      <c r="H9" s="22" t="s">
        <v>75</v>
      </c>
      <c r="I9" s="22" t="s">
        <v>133</v>
      </c>
      <c r="J9" s="17"/>
      <c r="K9" s="17" t="str">
        <f>"232,5"</f>
        <v>232,5</v>
      </c>
      <c r="L9" s="17" t="str">
        <f>"142,6620"</f>
        <v>142,6620</v>
      </c>
      <c r="M9" s="16"/>
    </row>
    <row r="10" spans="1:13">
      <c r="A10" s="19" t="s">
        <v>175</v>
      </c>
      <c r="B10" s="18" t="s">
        <v>134</v>
      </c>
      <c r="C10" s="18" t="s">
        <v>135</v>
      </c>
      <c r="D10" s="18" t="s">
        <v>136</v>
      </c>
      <c r="E10" s="18" t="s">
        <v>254</v>
      </c>
      <c r="F10" s="18" t="s">
        <v>55</v>
      </c>
      <c r="G10" s="23" t="s">
        <v>73</v>
      </c>
      <c r="H10" s="23" t="s">
        <v>30</v>
      </c>
      <c r="I10" s="23" t="s">
        <v>31</v>
      </c>
      <c r="J10" s="19"/>
      <c r="K10" s="19" t="str">
        <f>"170,0"</f>
        <v>170,0</v>
      </c>
      <c r="L10" s="19" t="str">
        <f>"106,7940"</f>
        <v>106,7940</v>
      </c>
      <c r="M10" s="18"/>
    </row>
    <row r="11" spans="1:13">
      <c r="A11" s="19" t="s">
        <v>176</v>
      </c>
      <c r="B11" s="18" t="s">
        <v>137</v>
      </c>
      <c r="C11" s="18" t="s">
        <v>138</v>
      </c>
      <c r="D11" s="18" t="s">
        <v>139</v>
      </c>
      <c r="E11" s="18" t="s">
        <v>254</v>
      </c>
      <c r="F11" s="18" t="s">
        <v>140</v>
      </c>
      <c r="G11" s="23" t="s">
        <v>20</v>
      </c>
      <c r="H11" s="23" t="s">
        <v>141</v>
      </c>
      <c r="I11" s="24" t="s">
        <v>21</v>
      </c>
      <c r="J11" s="19"/>
      <c r="K11" s="19" t="str">
        <f>"115,0"</f>
        <v>115,0</v>
      </c>
      <c r="L11" s="19" t="str">
        <f>"69,9890"</f>
        <v>69,9890</v>
      </c>
      <c r="M11" s="18"/>
    </row>
    <row r="12" spans="1:13">
      <c r="A12" s="21" t="s">
        <v>39</v>
      </c>
      <c r="B12" s="20" t="s">
        <v>134</v>
      </c>
      <c r="C12" s="20" t="s">
        <v>142</v>
      </c>
      <c r="D12" s="20" t="s">
        <v>136</v>
      </c>
      <c r="E12" s="20" t="s">
        <v>255</v>
      </c>
      <c r="F12" s="20" t="s">
        <v>55</v>
      </c>
      <c r="G12" s="25" t="s">
        <v>73</v>
      </c>
      <c r="H12" s="25" t="s">
        <v>30</v>
      </c>
      <c r="I12" s="25" t="s">
        <v>31</v>
      </c>
      <c r="J12" s="21"/>
      <c r="K12" s="21" t="str">
        <f>"170,0"</f>
        <v>170,0</v>
      </c>
      <c r="L12" s="21" t="str">
        <f>"108,2891"</f>
        <v>108,2891</v>
      </c>
      <c r="M12" s="20"/>
    </row>
    <row r="13" spans="1:13">
      <c r="B13" s="5" t="s">
        <v>40</v>
      </c>
    </row>
    <row r="14" spans="1:13" ht="16">
      <c r="A14" s="49" t="s">
        <v>64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>
      <c r="A15" s="17" t="s">
        <v>39</v>
      </c>
      <c r="B15" s="16" t="s">
        <v>143</v>
      </c>
      <c r="C15" s="16" t="s">
        <v>144</v>
      </c>
      <c r="D15" s="16" t="s">
        <v>145</v>
      </c>
      <c r="E15" s="16" t="s">
        <v>254</v>
      </c>
      <c r="F15" s="16" t="s">
        <v>55</v>
      </c>
      <c r="G15" s="22" t="s">
        <v>74</v>
      </c>
      <c r="H15" s="22" t="s">
        <v>118</v>
      </c>
      <c r="I15" s="22" t="s">
        <v>146</v>
      </c>
      <c r="J15" s="26" t="s">
        <v>75</v>
      </c>
      <c r="K15" s="17" t="str">
        <f>"220,0"</f>
        <v>220,0</v>
      </c>
      <c r="L15" s="17" t="str">
        <f>"132,7700"</f>
        <v>132,7700</v>
      </c>
      <c r="M15" s="29" t="s">
        <v>230</v>
      </c>
    </row>
    <row r="16" spans="1:13">
      <c r="A16" s="21" t="s">
        <v>175</v>
      </c>
      <c r="B16" s="20" t="s">
        <v>147</v>
      </c>
      <c r="C16" s="20" t="s">
        <v>148</v>
      </c>
      <c r="D16" s="20" t="s">
        <v>149</v>
      </c>
      <c r="E16" s="20" t="s">
        <v>254</v>
      </c>
      <c r="F16" s="20" t="s">
        <v>140</v>
      </c>
      <c r="G16" s="25" t="s">
        <v>70</v>
      </c>
      <c r="H16" s="25" t="s">
        <v>74</v>
      </c>
      <c r="I16" s="27" t="s">
        <v>85</v>
      </c>
      <c r="J16" s="21"/>
      <c r="K16" s="21" t="str">
        <f>"210,0"</f>
        <v>210,0</v>
      </c>
      <c r="L16" s="21" t="str">
        <f>"125,0760"</f>
        <v>125,0760</v>
      </c>
      <c r="M16" s="20"/>
    </row>
    <row r="17" spans="1:13">
      <c r="B17" s="5" t="s">
        <v>40</v>
      </c>
    </row>
    <row r="18" spans="1:13" ht="16">
      <c r="A18" s="49" t="s">
        <v>22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3">
      <c r="A19" s="17" t="s">
        <v>39</v>
      </c>
      <c r="B19" s="16" t="s">
        <v>150</v>
      </c>
      <c r="C19" s="16" t="s">
        <v>151</v>
      </c>
      <c r="D19" s="16" t="s">
        <v>152</v>
      </c>
      <c r="E19" s="16" t="s">
        <v>254</v>
      </c>
      <c r="F19" s="16" t="s">
        <v>250</v>
      </c>
      <c r="G19" s="22" t="s">
        <v>84</v>
      </c>
      <c r="H19" s="26" t="s">
        <v>85</v>
      </c>
      <c r="I19" s="26" t="s">
        <v>85</v>
      </c>
      <c r="J19" s="17"/>
      <c r="K19" s="17" t="str">
        <f>"200,0"</f>
        <v>200,0</v>
      </c>
      <c r="L19" s="17" t="str">
        <f>"114,9200"</f>
        <v>114,9200</v>
      </c>
      <c r="M19" s="16" t="s">
        <v>153</v>
      </c>
    </row>
    <row r="20" spans="1:13">
      <c r="A20" s="19" t="s">
        <v>175</v>
      </c>
      <c r="B20" s="18" t="s">
        <v>154</v>
      </c>
      <c r="C20" s="18" t="s">
        <v>155</v>
      </c>
      <c r="D20" s="18" t="s">
        <v>156</v>
      </c>
      <c r="E20" s="18" t="s">
        <v>254</v>
      </c>
      <c r="F20" s="18" t="s">
        <v>157</v>
      </c>
      <c r="G20" s="23" t="s">
        <v>59</v>
      </c>
      <c r="H20" s="24" t="s">
        <v>32</v>
      </c>
      <c r="I20" s="23" t="s">
        <v>68</v>
      </c>
      <c r="J20" s="19"/>
      <c r="K20" s="19" t="str">
        <f>"180,0"</f>
        <v>180,0</v>
      </c>
      <c r="L20" s="19" t="str">
        <f>"105,3540"</f>
        <v>105,3540</v>
      </c>
      <c r="M20" s="18"/>
    </row>
    <row r="21" spans="1:13">
      <c r="A21" s="19" t="s">
        <v>176</v>
      </c>
      <c r="B21" s="18" t="s">
        <v>158</v>
      </c>
      <c r="C21" s="18" t="s">
        <v>159</v>
      </c>
      <c r="D21" s="18" t="s">
        <v>160</v>
      </c>
      <c r="E21" s="18" t="s">
        <v>254</v>
      </c>
      <c r="F21" s="18" t="s">
        <v>55</v>
      </c>
      <c r="G21" s="23" t="s">
        <v>59</v>
      </c>
      <c r="H21" s="23" t="s">
        <v>32</v>
      </c>
      <c r="I21" s="24" t="s">
        <v>111</v>
      </c>
      <c r="J21" s="19"/>
      <c r="K21" s="19" t="str">
        <f>"175,0"</f>
        <v>175,0</v>
      </c>
      <c r="L21" s="19" t="str">
        <f>"101,0450"</f>
        <v>101,0450</v>
      </c>
      <c r="M21" s="18"/>
    </row>
    <row r="22" spans="1:13">
      <c r="A22" s="21" t="s">
        <v>39</v>
      </c>
      <c r="B22" s="20" t="s">
        <v>154</v>
      </c>
      <c r="C22" s="20" t="s">
        <v>161</v>
      </c>
      <c r="D22" s="20" t="s">
        <v>156</v>
      </c>
      <c r="E22" s="20" t="s">
        <v>255</v>
      </c>
      <c r="F22" s="20" t="s">
        <v>157</v>
      </c>
      <c r="G22" s="25" t="s">
        <v>59</v>
      </c>
      <c r="H22" s="27" t="s">
        <v>32</v>
      </c>
      <c r="I22" s="25" t="s">
        <v>68</v>
      </c>
      <c r="J22" s="21"/>
      <c r="K22" s="21" t="str">
        <f>"180,0"</f>
        <v>180,0</v>
      </c>
      <c r="L22" s="21" t="str">
        <f>"105,8808"</f>
        <v>105,8808</v>
      </c>
      <c r="M22" s="20"/>
    </row>
    <row r="23" spans="1:13">
      <c r="B23" s="5" t="s">
        <v>40</v>
      </c>
    </row>
    <row r="24" spans="1:13" ht="16">
      <c r="A24" s="49" t="s">
        <v>77</v>
      </c>
      <c r="B24" s="49"/>
      <c r="C24" s="49"/>
      <c r="D24" s="49"/>
      <c r="E24" s="49"/>
      <c r="F24" s="49"/>
      <c r="G24" s="49"/>
      <c r="H24" s="49"/>
      <c r="I24" s="49"/>
      <c r="J24" s="49"/>
    </row>
    <row r="25" spans="1:13">
      <c r="A25" s="8" t="s">
        <v>39</v>
      </c>
      <c r="B25" s="7" t="s">
        <v>162</v>
      </c>
      <c r="C25" s="7" t="s">
        <v>163</v>
      </c>
      <c r="D25" s="7" t="s">
        <v>164</v>
      </c>
      <c r="E25" s="7" t="s">
        <v>255</v>
      </c>
      <c r="F25" s="7" t="s">
        <v>249</v>
      </c>
      <c r="G25" s="14" t="s">
        <v>69</v>
      </c>
      <c r="H25" s="14" t="s">
        <v>165</v>
      </c>
      <c r="I25" s="14" t="s">
        <v>84</v>
      </c>
      <c r="J25" s="8"/>
      <c r="K25" s="8" t="str">
        <f>"200,0"</f>
        <v>200,0</v>
      </c>
      <c r="L25" s="8" t="str">
        <f>"114,9921"</f>
        <v>114,9921</v>
      </c>
      <c r="M25" s="7"/>
    </row>
    <row r="26" spans="1:13">
      <c r="B26" s="5" t="s">
        <v>40</v>
      </c>
    </row>
    <row r="27" spans="1:13" ht="16">
      <c r="A27" s="49" t="s">
        <v>166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3">
      <c r="A28" s="8" t="s">
        <v>39</v>
      </c>
      <c r="B28" s="7" t="s">
        <v>167</v>
      </c>
      <c r="C28" s="7" t="s">
        <v>168</v>
      </c>
      <c r="D28" s="7" t="s">
        <v>169</v>
      </c>
      <c r="E28" s="7" t="s">
        <v>254</v>
      </c>
      <c r="F28" s="7" t="s">
        <v>26</v>
      </c>
      <c r="G28" s="14" t="s">
        <v>74</v>
      </c>
      <c r="H28" s="14" t="s">
        <v>75</v>
      </c>
      <c r="I28" s="14" t="s">
        <v>56</v>
      </c>
      <c r="J28" s="8"/>
      <c r="K28" s="8" t="str">
        <f>"235,0"</f>
        <v>235,0</v>
      </c>
      <c r="L28" s="8" t="str">
        <f>"124,9495"</f>
        <v>124,9495</v>
      </c>
      <c r="M28" s="28" t="s">
        <v>231</v>
      </c>
    </row>
    <row r="29" spans="1:13">
      <c r="B29" s="5" t="s">
        <v>40</v>
      </c>
    </row>
    <row r="30" spans="1:13">
      <c r="B30" s="5" t="s">
        <v>40</v>
      </c>
    </row>
    <row r="31" spans="1:13">
      <c r="B31" s="5" t="s">
        <v>40</v>
      </c>
    </row>
    <row r="32" spans="1:13" ht="18">
      <c r="B32" s="9" t="s">
        <v>33</v>
      </c>
      <c r="C32" s="9"/>
    </row>
    <row r="33" spans="2:6" ht="16">
      <c r="B33" s="10" t="s">
        <v>34</v>
      </c>
      <c r="C33" s="10"/>
    </row>
    <row r="34" spans="2:6" ht="14">
      <c r="B34" s="11"/>
      <c r="C34" s="12" t="s">
        <v>38</v>
      </c>
    </row>
    <row r="35" spans="2:6" ht="14">
      <c r="B35" s="13" t="s">
        <v>35</v>
      </c>
      <c r="C35" s="13" t="s">
        <v>36</v>
      </c>
      <c r="D35" s="13" t="s">
        <v>248</v>
      </c>
      <c r="E35" s="13" t="s">
        <v>170</v>
      </c>
      <c r="F35" s="13" t="s">
        <v>37</v>
      </c>
    </row>
    <row r="36" spans="2:6">
      <c r="B36" s="5" t="s">
        <v>130</v>
      </c>
      <c r="C36" s="5" t="s">
        <v>38</v>
      </c>
      <c r="D36" s="6" t="s">
        <v>86</v>
      </c>
      <c r="E36" s="6" t="s">
        <v>133</v>
      </c>
      <c r="F36" s="6" t="s">
        <v>171</v>
      </c>
    </row>
    <row r="37" spans="2:6">
      <c r="B37" s="5" t="s">
        <v>143</v>
      </c>
      <c r="C37" s="5" t="s">
        <v>38</v>
      </c>
      <c r="D37" s="6" t="s">
        <v>87</v>
      </c>
      <c r="E37" s="6" t="s">
        <v>146</v>
      </c>
      <c r="F37" s="6" t="s">
        <v>172</v>
      </c>
    </row>
    <row r="38" spans="2:6">
      <c r="B38" s="5" t="s">
        <v>147</v>
      </c>
      <c r="C38" s="5" t="s">
        <v>38</v>
      </c>
      <c r="D38" s="6" t="s">
        <v>87</v>
      </c>
      <c r="E38" s="6" t="s">
        <v>74</v>
      </c>
      <c r="F38" s="6" t="s">
        <v>173</v>
      </c>
    </row>
    <row r="39" spans="2:6">
      <c r="B39" s="5" t="s">
        <v>40</v>
      </c>
    </row>
    <row r="40" spans="2:6">
      <c r="B40" s="5" t="s">
        <v>40</v>
      </c>
    </row>
    <row r="41" spans="2:6">
      <c r="B41" s="5" t="s">
        <v>40</v>
      </c>
    </row>
    <row r="42" spans="2:6">
      <c r="B42" s="5" t="s">
        <v>40</v>
      </c>
    </row>
    <row r="43" spans="2:6">
      <c r="B43" s="5" t="s">
        <v>40</v>
      </c>
    </row>
    <row r="44" spans="2:6">
      <c r="B44" s="5" t="s">
        <v>40</v>
      </c>
    </row>
    <row r="45" spans="2:6">
      <c r="B45" s="5" t="s">
        <v>40</v>
      </c>
    </row>
    <row r="46" spans="2:6">
      <c r="B46" s="5" t="s">
        <v>40</v>
      </c>
    </row>
    <row r="47" spans="2:6">
      <c r="B47" s="5" t="s">
        <v>40</v>
      </c>
    </row>
    <row r="48" spans="2:6">
      <c r="B48" s="5" t="s">
        <v>40</v>
      </c>
    </row>
    <row r="49" spans="2:6">
      <c r="B49" s="5" t="s">
        <v>40</v>
      </c>
    </row>
    <row r="50" spans="2:6" ht="14">
      <c r="B50" s="5" t="s">
        <v>40</v>
      </c>
      <c r="C50" s="11"/>
      <c r="D50" s="12"/>
    </row>
    <row r="51" spans="2:6" ht="14">
      <c r="B51" s="5" t="s">
        <v>40</v>
      </c>
      <c r="C51" s="1"/>
      <c r="D51" s="1"/>
      <c r="E51" s="1"/>
      <c r="F51" s="1"/>
    </row>
    <row r="52" spans="2:6">
      <c r="B52" s="5" t="s">
        <v>40</v>
      </c>
      <c r="E52" s="6"/>
      <c r="F52" s="6"/>
    </row>
    <row r="53" spans="2:6">
      <c r="B53" s="5" t="s">
        <v>40</v>
      </c>
      <c r="E53" s="6"/>
      <c r="F53" s="6"/>
    </row>
    <row r="54" spans="2:6">
      <c r="B54" s="5" t="s">
        <v>40</v>
      </c>
      <c r="E54" s="6"/>
      <c r="F54" s="6"/>
    </row>
    <row r="55" spans="2:6">
      <c r="B55" s="5" t="s">
        <v>40</v>
      </c>
    </row>
  </sheetData>
  <mergeCells count="17">
    <mergeCell ref="A27:J27"/>
    <mergeCell ref="A5:J5"/>
    <mergeCell ref="A8:J8"/>
    <mergeCell ref="A14:J14"/>
    <mergeCell ref="A18:J18"/>
    <mergeCell ref="A24:J24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6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30" t="s">
        <v>242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8</v>
      </c>
      <c r="H3" s="42"/>
      <c r="I3" s="42"/>
      <c r="J3" s="42"/>
      <c r="K3" s="42" t="s">
        <v>174</v>
      </c>
      <c r="L3" s="42" t="s">
        <v>3</v>
      </c>
      <c r="M3" s="45" t="s">
        <v>2</v>
      </c>
    </row>
    <row r="4" spans="1:13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6"/>
    </row>
    <row r="5" spans="1:13" ht="16">
      <c r="A5" s="47" t="s">
        <v>112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8" t="s">
        <v>39</v>
      </c>
      <c r="B6" s="7" t="s">
        <v>203</v>
      </c>
      <c r="C6" s="7" t="s">
        <v>204</v>
      </c>
      <c r="D6" s="7" t="s">
        <v>205</v>
      </c>
      <c r="E6" s="7" t="s">
        <v>255</v>
      </c>
      <c r="F6" s="7" t="s">
        <v>246</v>
      </c>
      <c r="G6" s="15" t="s">
        <v>31</v>
      </c>
      <c r="H6" s="14" t="s">
        <v>31</v>
      </c>
      <c r="I6" s="14" t="s">
        <v>68</v>
      </c>
      <c r="J6" s="8"/>
      <c r="K6" s="8" t="str">
        <f>"180,0"</f>
        <v>180,0</v>
      </c>
      <c r="L6" s="8" t="str">
        <f>"125,5831"</f>
        <v>125,5831</v>
      </c>
      <c r="M6" s="7"/>
    </row>
    <row r="7" spans="1:13">
      <c r="B7" s="5" t="s">
        <v>40</v>
      </c>
    </row>
    <row r="8" spans="1:13">
      <c r="B8" s="5" t="s">
        <v>40</v>
      </c>
    </row>
    <row r="9" spans="1:13">
      <c r="B9" s="5" t="s">
        <v>40</v>
      </c>
    </row>
    <row r="10" spans="1:13">
      <c r="B10" s="5" t="s">
        <v>40</v>
      </c>
    </row>
    <row r="11" spans="1:13">
      <c r="B11" s="5" t="s">
        <v>40</v>
      </c>
    </row>
    <row r="12" spans="1:13">
      <c r="B12" s="5" t="s">
        <v>40</v>
      </c>
    </row>
    <row r="13" spans="1:13">
      <c r="B13" s="5" t="s">
        <v>40</v>
      </c>
    </row>
    <row r="14" spans="1:13">
      <c r="B14" s="5" t="s">
        <v>40</v>
      </c>
    </row>
    <row r="15" spans="1:13">
      <c r="B15" s="5" t="s">
        <v>40</v>
      </c>
    </row>
    <row r="16" spans="1:13" ht="18">
      <c r="B16" s="5" t="s">
        <v>40</v>
      </c>
      <c r="C16" s="9"/>
      <c r="D16" s="9"/>
    </row>
    <row r="17" spans="2:6" ht="16">
      <c r="B17" s="5" t="s">
        <v>40</v>
      </c>
      <c r="C17" s="10"/>
      <c r="D17" s="10"/>
    </row>
    <row r="18" spans="2:6" ht="14">
      <c r="B18" s="5" t="s">
        <v>40</v>
      </c>
      <c r="C18" s="11"/>
      <c r="D18" s="12"/>
    </row>
    <row r="19" spans="2:6" ht="14">
      <c r="B19" s="5" t="s">
        <v>40</v>
      </c>
      <c r="C19" s="1"/>
      <c r="D19" s="1"/>
      <c r="E19" s="1"/>
      <c r="F19" s="1"/>
    </row>
    <row r="20" spans="2:6">
      <c r="B20" s="5" t="s">
        <v>40</v>
      </c>
      <c r="E20" s="6"/>
      <c r="F20" s="6"/>
    </row>
    <row r="21" spans="2:6">
      <c r="B21" s="5" t="s">
        <v>40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30" t="s">
        <v>243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 ht="62" customHeight="1" thickBot="1">
      <c r="A2" s="34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s="1" customFormat="1" ht="12.75" customHeight="1">
      <c r="A3" s="38" t="s">
        <v>251</v>
      </c>
      <c r="B3" s="43" t="s">
        <v>0</v>
      </c>
      <c r="C3" s="40" t="s">
        <v>252</v>
      </c>
      <c r="D3" s="40" t="s">
        <v>6</v>
      </c>
      <c r="E3" s="42" t="s">
        <v>253</v>
      </c>
      <c r="F3" s="42" t="s">
        <v>5</v>
      </c>
      <c r="G3" s="42" t="s">
        <v>9</v>
      </c>
      <c r="H3" s="42"/>
      <c r="I3" s="42"/>
      <c r="J3" s="42"/>
      <c r="K3" s="42" t="s">
        <v>174</v>
      </c>
      <c r="L3" s="42" t="s">
        <v>3</v>
      </c>
      <c r="M3" s="45" t="s">
        <v>2</v>
      </c>
    </row>
    <row r="4" spans="1:13" s="1" customFormat="1" ht="21" customHeight="1" thickBot="1">
      <c r="A4" s="39"/>
      <c r="B4" s="44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6"/>
    </row>
    <row r="5" spans="1:13" ht="16">
      <c r="A5" s="47" t="s">
        <v>112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8" t="s">
        <v>39</v>
      </c>
      <c r="B6" s="7" t="s">
        <v>217</v>
      </c>
      <c r="C6" s="7" t="s">
        <v>218</v>
      </c>
      <c r="D6" s="7" t="s">
        <v>219</v>
      </c>
      <c r="E6" s="7" t="s">
        <v>257</v>
      </c>
      <c r="F6" s="7" t="s">
        <v>140</v>
      </c>
      <c r="G6" s="14" t="s">
        <v>116</v>
      </c>
      <c r="H6" s="14" t="s">
        <v>73</v>
      </c>
      <c r="I6" s="14" t="s">
        <v>30</v>
      </c>
      <c r="J6" s="8"/>
      <c r="K6" s="8" t="str">
        <f>"160,0"</f>
        <v>160,0</v>
      </c>
      <c r="L6" s="8" t="str">
        <f>"103,6640"</f>
        <v>103,6640</v>
      </c>
      <c r="M6" s="28" t="s">
        <v>225</v>
      </c>
    </row>
    <row r="7" spans="1:13">
      <c r="B7" s="5" t="s">
        <v>40</v>
      </c>
    </row>
    <row r="8" spans="1:13" ht="16">
      <c r="A8" s="49" t="s">
        <v>64</v>
      </c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8" t="s">
        <v>39</v>
      </c>
      <c r="B9" s="7" t="s">
        <v>200</v>
      </c>
      <c r="C9" s="7" t="s">
        <v>201</v>
      </c>
      <c r="D9" s="7" t="s">
        <v>202</v>
      </c>
      <c r="E9" s="7" t="s">
        <v>254</v>
      </c>
      <c r="F9" s="7" t="s">
        <v>26</v>
      </c>
      <c r="G9" s="14" t="s">
        <v>68</v>
      </c>
      <c r="H9" s="14" t="s">
        <v>165</v>
      </c>
      <c r="I9" s="14" t="s">
        <v>74</v>
      </c>
      <c r="J9" s="8"/>
      <c r="K9" s="8" t="str">
        <f>"210,0"</f>
        <v>210,0</v>
      </c>
      <c r="L9" s="8" t="str">
        <f>"125,3280"</f>
        <v>125,3280</v>
      </c>
      <c r="M9" s="28" t="s">
        <v>224</v>
      </c>
    </row>
    <row r="10" spans="1:13">
      <c r="B10" s="5" t="s">
        <v>40</v>
      </c>
    </row>
    <row r="11" spans="1:13">
      <c r="B11" s="5" t="s">
        <v>40</v>
      </c>
    </row>
    <row r="12" spans="1:13">
      <c r="B12" s="5" t="s">
        <v>40</v>
      </c>
    </row>
    <row r="13" spans="1:13">
      <c r="B13" s="5" t="s">
        <v>40</v>
      </c>
    </row>
    <row r="14" spans="1:13">
      <c r="B14" s="5" t="s">
        <v>40</v>
      </c>
    </row>
    <row r="15" spans="1:13">
      <c r="B15" s="5" t="s">
        <v>40</v>
      </c>
    </row>
    <row r="16" spans="1:13">
      <c r="B16" s="5" t="s">
        <v>40</v>
      </c>
    </row>
    <row r="17" spans="2:6">
      <c r="B17" s="5" t="s">
        <v>40</v>
      </c>
    </row>
    <row r="18" spans="2:6">
      <c r="B18" s="5" t="s">
        <v>40</v>
      </c>
    </row>
    <row r="19" spans="2:6" ht="18">
      <c r="B19" s="5" t="s">
        <v>40</v>
      </c>
      <c r="C19" s="9"/>
      <c r="D19" s="9"/>
    </row>
    <row r="20" spans="2:6" ht="16">
      <c r="B20" s="5" t="s">
        <v>40</v>
      </c>
      <c r="C20" s="10"/>
      <c r="D20" s="10"/>
    </row>
    <row r="21" spans="2:6" ht="14">
      <c r="B21" s="5" t="s">
        <v>40</v>
      </c>
      <c r="C21" s="11"/>
      <c r="D21" s="12"/>
    </row>
    <row r="22" spans="2:6" ht="14">
      <c r="B22" s="5" t="s">
        <v>40</v>
      </c>
      <c r="C22" s="1"/>
      <c r="D22" s="1"/>
      <c r="E22" s="1"/>
      <c r="F22" s="1"/>
    </row>
    <row r="23" spans="2:6">
      <c r="B23" s="5" t="s">
        <v>40</v>
      </c>
      <c r="E23" s="6"/>
      <c r="F23" s="6"/>
    </row>
    <row r="24" spans="2:6">
      <c r="B24" s="5" t="s">
        <v>40</v>
      </c>
    </row>
    <row r="25" spans="2:6" ht="14">
      <c r="B25" s="5" t="s">
        <v>40</v>
      </c>
      <c r="C25" s="11"/>
      <c r="D25" s="12"/>
    </row>
    <row r="26" spans="2:6" ht="14">
      <c r="B26" s="5" t="s">
        <v>40</v>
      </c>
      <c r="C26" s="1"/>
      <c r="D26" s="1"/>
      <c r="E26" s="1"/>
      <c r="F26" s="1"/>
    </row>
    <row r="27" spans="2:6">
      <c r="B27" s="5" t="s">
        <v>40</v>
      </c>
      <c r="E27" s="6"/>
      <c r="F27" s="6"/>
    </row>
    <row r="28" spans="2:6">
      <c r="B28" s="5" t="s">
        <v>40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многопетельная</vt:lpstr>
      <vt:lpstr>WRPF Тяга без экипировки ДК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2021-12-29T18:57:29Z</dcterms:modified>
</cp:coreProperties>
</file>